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资金使用情况" sheetId="3" r:id="rId1"/>
    <sheet name="2025年汇总表" sheetId="4" r:id="rId2"/>
    <sheet name="2025年补贴明细" sheetId="16" r:id="rId3"/>
    <sheet name="Sheet1" sheetId="17" r:id="rId4"/>
  </sheets>
  <definedNames>
    <definedName name="_xlnm._FilterDatabase" localSheetId="2" hidden="1">'2025年补贴明细'!$A$3:$Y$3</definedName>
    <definedName name="_xlnm._FilterDatabase" localSheetId="1" hidden="1">'2025年汇总表'!$L$172:$L$174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<sst xmlns="http://schemas.openxmlformats.org/spreadsheetml/2006/main" count="908" uniqueCount="354">
  <si>
    <t>农机购置补贴资金使用情况</t>
  </si>
  <si>
    <t>序号</t>
  </si>
  <si>
    <t>资金时间</t>
  </si>
  <si>
    <t>项目</t>
  </si>
  <si>
    <t>下达资金文号</t>
  </si>
  <si>
    <t>下达支金金额（万元）</t>
  </si>
  <si>
    <t>米财下达资金文号</t>
  </si>
  <si>
    <t>时间</t>
  </si>
  <si>
    <t>使用资金情况</t>
  </si>
  <si>
    <t>本次使用资金（万元）</t>
  </si>
  <si>
    <t>使用支金（万元）</t>
  </si>
  <si>
    <t>结余额</t>
  </si>
  <si>
    <t>计划涵</t>
  </si>
  <si>
    <t xml:space="preserve">川财农2017（195)号 </t>
  </si>
  <si>
    <t>米财资农（2018）47号</t>
  </si>
  <si>
    <t>接杨宇田移交25.406万元</t>
  </si>
  <si>
    <t>2020年6月11日余25.406万元</t>
  </si>
  <si>
    <t>2020年1-3月4.913万元2020年4-6月32.362万元</t>
  </si>
  <si>
    <t>农机购置补贴资金</t>
  </si>
  <si>
    <t>川财农2018）217号</t>
  </si>
  <si>
    <t>米财资农（2019）40号</t>
  </si>
  <si>
    <t>2020年6月11日申请6.956万元余63.044</t>
  </si>
  <si>
    <t>川财农2018）217号还余63.044万元，</t>
  </si>
  <si>
    <t>本人从6月份开始发放</t>
  </si>
  <si>
    <t>2020年9月1日申请45.488万元，实际使用45.457万元</t>
  </si>
  <si>
    <t>川财农2018）217号还余17.587万元，实际余17.587</t>
  </si>
  <si>
    <t>2020年7-9月45.457</t>
  </si>
  <si>
    <t>川财农（2019）197号</t>
  </si>
  <si>
    <t>2020年12月17日用37.178万元；川财农2018）217号17.556万元，加（2019）197号19万元。原平台上余0.031万元尚差0.591万元在米财农【2021】19号里面支出</t>
  </si>
  <si>
    <t>川财农（2019）197号川财农2018）217号米财农【2021】19号</t>
  </si>
  <si>
    <t>2020年10-11月农机购置补贴37.178万元</t>
  </si>
  <si>
    <t>县财政资金</t>
  </si>
  <si>
    <t>米财农【2021】19号</t>
  </si>
  <si>
    <t>支出0.591万元余20.409万元</t>
  </si>
  <si>
    <t>2021.2.4，余20.409万元</t>
  </si>
  <si>
    <t>2020年10-12月37.178万元，原结余36.587万元，差额0.591万元</t>
  </si>
  <si>
    <t>支出米财农21万中支付0.591万元余20.409万元</t>
  </si>
  <si>
    <t>2021年1-3月32.773万元</t>
  </si>
  <si>
    <t>支出20.40万元，余0.009万元</t>
  </si>
  <si>
    <t>2021年4-6月18.417万元</t>
  </si>
  <si>
    <t>支出0.009万元</t>
  </si>
  <si>
    <t>川财农（2020）186号</t>
  </si>
  <si>
    <t>支出12.373万元，余106.627万元</t>
  </si>
  <si>
    <t>2021年4-6月18.4170万元</t>
  </si>
  <si>
    <t>支出18.417万元，余106.627万元</t>
  </si>
  <si>
    <t>2021年7-9月51.191万元</t>
  </si>
  <si>
    <t>支出51.191万元，余106.621万元</t>
  </si>
  <si>
    <t>2021年10月14.165万元</t>
  </si>
  <si>
    <t>川财农（2020）186号支出119万中14.165万元</t>
  </si>
  <si>
    <t>财政收回22.854万元</t>
  </si>
  <si>
    <t>2021年</t>
  </si>
  <si>
    <t>川财农【2021】58号</t>
  </si>
  <si>
    <t>2022年</t>
  </si>
  <si>
    <t>川财农【2021】168号</t>
  </si>
  <si>
    <t>1-5批</t>
  </si>
  <si>
    <t>2022.7.4</t>
  </si>
  <si>
    <t>2022年7月4日 只发放29台72.049万元，1.35万元未发放，其中1台走线下流程未发，2台发放失败</t>
  </si>
  <si>
    <t>第7批是86台，58.2814万，已发41台，34.952万</t>
  </si>
  <si>
    <t>财政将13万元反还为农机购置补贴</t>
  </si>
  <si>
    <t>川财农【2022】68号</t>
  </si>
  <si>
    <t>川财农【2022】165号</t>
  </si>
  <si>
    <t>2023年2月28日支付2023年第一批发放8.6854万元，其中：2022年12批未发放的3台0.1395万元，第13批18台2.3605万元，2023年批一批16台4.6877万元）使用川财农【2022】165号资金文件365万中支付8.6854万元。</t>
  </si>
  <si>
    <t>57台</t>
  </si>
  <si>
    <t>2023.3.23日拔2022年第15批18台15.9922万元，2023年第2批其中14台计5.9085万元，总合计21.9007万元。</t>
  </si>
  <si>
    <t>32台</t>
  </si>
  <si>
    <t>2023.5月拔2022年第16批2台15907元，2023年第3批6台4728元第4批1台结下支计9000元，总合计2.9635万元。</t>
  </si>
  <si>
    <t>9台</t>
  </si>
  <si>
    <t>2023.7月支2023年第4批4台4176元，第5批17台66302元，第6批6台2.9711元，共计27台，10.0189万元。实际是支付第5批17台6.6302万元，第6批8台3.1871万元，第6批8台3.1871共9.8173万元，10.0189减去9.8176余0.2013万元。</t>
  </si>
  <si>
    <t>27台</t>
  </si>
  <si>
    <t>4批4台4176元6批7台58621元小计62797</t>
  </si>
  <si>
    <t>川财农【2023】44号</t>
  </si>
  <si>
    <t>2023.9.12</t>
  </si>
  <si>
    <t>7批25台8.5496</t>
  </si>
  <si>
    <t>2023.9.12支付</t>
  </si>
  <si>
    <t>8批57台，18.3576万元，10月23日支付的</t>
  </si>
  <si>
    <t>2023.8.23</t>
  </si>
  <si>
    <t>川财农【2023】89号</t>
  </si>
  <si>
    <t>9批51台9.5971</t>
  </si>
  <si>
    <t>10批41台6.675于2024年1月支付</t>
  </si>
  <si>
    <t>11批19台8.5972万元，2023.4月发放</t>
  </si>
  <si>
    <t>12批9台0.8546万元</t>
  </si>
  <si>
    <t>13.14批21台4.9180</t>
  </si>
  <si>
    <t>这笔是2023年支付的</t>
  </si>
  <si>
    <t>15批6.3302万元，还未发</t>
  </si>
  <si>
    <t>2024.5.30日发放15批16批</t>
  </si>
  <si>
    <t>第17批第18批已发</t>
  </si>
  <si>
    <t>7月17日清算的12.9887</t>
  </si>
  <si>
    <t>21.5806万无21台在2022年的133.4092-21.5806=111.8286</t>
  </si>
  <si>
    <t>川财农【2023】157号</t>
  </si>
  <si>
    <t>可用金额405.4194万元</t>
  </si>
  <si>
    <t>起开始录入2024年20万资金里</t>
  </si>
  <si>
    <t>在28万中支付</t>
  </si>
  <si>
    <t>提前下达2024年省级财政农业高质量发展共同财政事权转移支付资金分配及绩效目标表</t>
  </si>
  <si>
    <t>报废补贴</t>
  </si>
  <si>
    <t>365万中余200万，28万中余25.392万，14万中余6.8296万元，共232.2216万元。2025年1月支的2笔2.608万元已计入2024年支出。2.55和0.058</t>
  </si>
  <si>
    <t>28万中支出。</t>
  </si>
  <si>
    <t>2020年中央资金</t>
  </si>
  <si>
    <t>119+13</t>
  </si>
  <si>
    <t>130+70</t>
  </si>
  <si>
    <t>365+28+14</t>
  </si>
  <si>
    <t>合计</t>
  </si>
  <si>
    <t>米易县2022年农机补贴统计表</t>
  </si>
  <si>
    <t>乡镇</t>
  </si>
  <si>
    <t>机具品目</t>
  </si>
  <si>
    <t>总销售价</t>
  </si>
  <si>
    <t>小计</t>
  </si>
  <si>
    <t>轮式拖拉机（台）</t>
  </si>
  <si>
    <t>旋耕机（台）</t>
  </si>
  <si>
    <t>微耕机（台）</t>
  </si>
  <si>
    <t>其它（台）</t>
  </si>
  <si>
    <t>总中央补贴额（元）</t>
  </si>
  <si>
    <t>总累计</t>
  </si>
  <si>
    <t>1-10批</t>
  </si>
  <si>
    <t>第一批</t>
  </si>
  <si>
    <t>攀莲镇</t>
  </si>
  <si>
    <t>丙谷镇</t>
  </si>
  <si>
    <t>撒莲镇</t>
  </si>
  <si>
    <t>白马镇</t>
  </si>
  <si>
    <t>第二批</t>
  </si>
  <si>
    <t>得石镇</t>
  </si>
  <si>
    <t>新山乡</t>
  </si>
  <si>
    <t>草场镇</t>
  </si>
  <si>
    <t>湾丘乡</t>
  </si>
  <si>
    <t>第三批</t>
  </si>
  <si>
    <t>第四批</t>
  </si>
  <si>
    <t>补发2021年未发6台</t>
  </si>
  <si>
    <t>2022年7月4日 1-5批只发放台72.049万元，1.35万元未发放，其中1台走线下流程未发，2台发放失败</t>
  </si>
  <si>
    <t>第五批</t>
  </si>
  <si>
    <t>批六批</t>
  </si>
  <si>
    <t>36台17.9972万线上支付1台0.0930万走结下支付</t>
  </si>
  <si>
    <t>第七批</t>
  </si>
  <si>
    <t xml:space="preserve">新山乡 </t>
  </si>
  <si>
    <t>只发41台</t>
  </si>
  <si>
    <t>第八批</t>
  </si>
  <si>
    <t>第九批</t>
  </si>
  <si>
    <t>第十批</t>
  </si>
  <si>
    <t>47户</t>
  </si>
  <si>
    <t>第十一批</t>
  </si>
  <si>
    <t>1-10批共计422台，183.23450万元</t>
  </si>
  <si>
    <t>第十二批</t>
  </si>
  <si>
    <t>第十三批</t>
  </si>
  <si>
    <t>2022年使用资金文号13万，70万，130万，共结算212.8232万元，余0.2698万元</t>
  </si>
  <si>
    <t>第十四批</t>
  </si>
  <si>
    <t>第十五批</t>
  </si>
  <si>
    <t>得石 镇</t>
  </si>
  <si>
    <t>普威镇</t>
  </si>
  <si>
    <t>第十六批</t>
  </si>
  <si>
    <t>全年录入系统549份，21年未付的6台0.5920万元，共555台总资金233.7188万元，2022年可用总资金213万元，已兑付513台212.7302万元，余0.2698万元在帐上。余下的12批3台1395元13批18台2.3605万元，14批1台1.4977万元15批18台15.9922万元16批2台1.5907万元未兑付。共计42台21.5806万元使用2023年资金。</t>
  </si>
  <si>
    <t>米易县2023年农机补贴统计表</t>
  </si>
  <si>
    <t>备注</t>
  </si>
  <si>
    <t>2023-2024</t>
  </si>
  <si>
    <t>2023年2月28日支付2023年第一批发放8.6854万元，其中：2022年12批未发放的3台0.1395万元，第13批18台2.3605万元，14批1台1.4977万元，15批18台15.9922万元共70台。30.5861万元</t>
  </si>
  <si>
    <t>2023年批一批16台4.6877万元）使用川财农【2022】165号资金文件365万中支付8.6854万元。</t>
  </si>
  <si>
    <t>2023年3月28日支付19.1813万元，其中2022年第15批18台15.9922万元，2023年第2批6台3.1891万元。</t>
  </si>
  <si>
    <t>白坡</t>
  </si>
  <si>
    <t>第4批1台9000元无人机线下支付</t>
  </si>
  <si>
    <t>7月已付6台2.9711万元，未付9台6.0781万元</t>
  </si>
  <si>
    <t>8月付4批4台6批余下的7台共11台6.2797</t>
  </si>
  <si>
    <t>新山</t>
  </si>
  <si>
    <t>草场乡</t>
  </si>
  <si>
    <t>17台3.7653万，34台5.8838万元共计9.6491万元</t>
  </si>
  <si>
    <t>四川米易天敌农业科技有限公司800元线下</t>
  </si>
  <si>
    <t>2024年</t>
  </si>
  <si>
    <t>第10批开始2024.1月支付</t>
  </si>
  <si>
    <t>草场 镇</t>
  </si>
  <si>
    <t>麻陇乡</t>
  </si>
  <si>
    <t>第十七批</t>
  </si>
  <si>
    <t>第十八批</t>
  </si>
  <si>
    <t>第十九批</t>
  </si>
  <si>
    <t>丙谷无人机线下结算</t>
  </si>
  <si>
    <t>第二十批</t>
  </si>
  <si>
    <t>第二十一批</t>
  </si>
  <si>
    <t>第二十二批</t>
  </si>
  <si>
    <t>第二十三批</t>
  </si>
  <si>
    <t>第二十四批</t>
  </si>
  <si>
    <t>第二十五批</t>
  </si>
  <si>
    <t>20万里支付</t>
  </si>
  <si>
    <t>第二十六批</t>
  </si>
  <si>
    <t>第二十七批</t>
  </si>
  <si>
    <t>第二十八批</t>
  </si>
  <si>
    <t>白坡乡</t>
  </si>
  <si>
    <t>第二十九批</t>
  </si>
  <si>
    <t>第三十批</t>
  </si>
  <si>
    <t>第三十一批</t>
  </si>
  <si>
    <t>其它是无人机一台</t>
  </si>
  <si>
    <t>湾丘 乡</t>
  </si>
  <si>
    <t>第三十二批</t>
  </si>
  <si>
    <t>第三十三批</t>
  </si>
  <si>
    <t>2024年第一批</t>
  </si>
  <si>
    <t>2024第1批2025年1月支付</t>
  </si>
  <si>
    <t>全年录入系统552份，448户，552台总资金234.3108万元，2022年可用总资金213万元，已兑付516台212.7302万元，余0.2698万元在帐上。余下的12批3台1395元13批18台2.3605万元，14批1台1.4977万元15批18台15.9922万元16批2台15907未兑付。共计42台21.5806万元使用2023年资金。</t>
  </si>
  <si>
    <t>米易县2025年度农机补贴统计表</t>
  </si>
  <si>
    <r>
      <t>2025</t>
    </r>
    <r>
      <rPr>
        <b/>
        <sz val="18"/>
        <color rgb="FF000000"/>
        <rFont val="宋体"/>
        <charset val="134"/>
      </rPr>
      <t>年度米易县农机购置与应用补贴购机者信息明细表</t>
    </r>
  </si>
  <si>
    <t/>
  </si>
  <si>
    <r>
      <rPr>
        <b/>
        <sz val="12"/>
        <color rgb="FF000000"/>
        <rFont val="whsc"/>
        <charset val="134"/>
      </rPr>
      <t>申请结算单位:</t>
    </r>
  </si>
  <si>
    <r>
      <rPr>
        <sz val="10"/>
        <color rgb="FF000000"/>
        <rFont val="whsc"/>
        <charset val="134"/>
      </rPr>
      <t>米易县农业农村局</t>
    </r>
  </si>
  <si>
    <r>
      <rPr>
        <b/>
        <sz val="12"/>
        <color rgb="FF000000"/>
        <rFont val="whsc"/>
        <charset val="134"/>
      </rPr>
      <t>批次:</t>
    </r>
  </si>
  <si>
    <r>
      <rPr>
        <sz val="10"/>
        <color rgb="FF000000"/>
        <rFont val="whsc"/>
        <charset val="134"/>
      </rPr>
      <t>第二批</t>
    </r>
  </si>
  <si>
    <r>
      <rPr>
        <b/>
        <sz val="12"/>
        <color rgb="FF000000"/>
        <rFont val="whsc"/>
        <charset val="134"/>
      </rPr>
      <t>单位:元</t>
    </r>
  </si>
  <si>
    <r>
      <rPr>
        <b/>
        <sz val="10"/>
        <color rgb="FF000000"/>
        <rFont val="whsc"/>
        <charset val="134"/>
      </rPr>
      <t>申请表编号</t>
    </r>
  </si>
  <si>
    <r>
      <rPr>
        <b/>
        <sz val="8"/>
        <color rgb="FF000000"/>
        <rFont val="whsc"/>
        <charset val="134"/>
      </rPr>
      <t>姓名或组织名称</t>
    </r>
  </si>
  <si>
    <r>
      <rPr>
        <b/>
        <sz val="8"/>
        <color rgb="FF000000"/>
        <rFont val="whsc"/>
        <charset val="134"/>
      </rPr>
      <t>身份证号或统一社会信用代码</t>
    </r>
  </si>
  <si>
    <r>
      <rPr>
        <b/>
        <sz val="10"/>
        <color rgb="FF000000"/>
        <rFont val="whsc"/>
        <charset val="134"/>
      </rPr>
      <t>身份证住址</t>
    </r>
  </si>
  <si>
    <r>
      <rPr>
        <b/>
        <sz val="10"/>
        <color rgb="FF000000"/>
        <rFont val="whsc"/>
        <charset val="134"/>
      </rPr>
      <t>乡镇</t>
    </r>
  </si>
  <si>
    <r>
      <rPr>
        <b/>
        <sz val="10"/>
        <color rgb="FF000000"/>
        <rFont val="whsc"/>
        <charset val="134"/>
      </rPr>
      <t>村</t>
    </r>
  </si>
  <si>
    <r>
      <rPr>
        <b/>
        <sz val="10"/>
        <color rgb="FF000000"/>
        <rFont val="whsc"/>
        <charset val="134"/>
      </rPr>
      <t>组</t>
    </r>
  </si>
  <si>
    <r>
      <rPr>
        <b/>
        <sz val="10"/>
        <color rgb="FF000000"/>
        <rFont val="whsc"/>
        <charset val="134"/>
      </rPr>
      <t>联系电话</t>
    </r>
  </si>
  <si>
    <r>
      <rPr>
        <b/>
        <sz val="10"/>
        <color rgb="FF000000"/>
        <rFont val="whsc"/>
        <charset val="134"/>
      </rPr>
      <t>一卡通开户行</t>
    </r>
  </si>
  <si>
    <r>
      <rPr>
        <b/>
        <sz val="8"/>
        <color rgb="FF000000"/>
        <rFont val="whsc"/>
        <charset val="134"/>
      </rPr>
      <t>一卡通账号</t>
    </r>
  </si>
  <si>
    <r>
      <rPr>
        <b/>
        <sz val="10"/>
        <color rgb="FF000000"/>
        <rFont val="whsc"/>
        <charset val="134"/>
      </rPr>
      <t>购机日期</t>
    </r>
  </si>
  <si>
    <r>
      <rPr>
        <b/>
        <sz val="10"/>
        <color rgb="FF000000"/>
        <rFont val="whsc"/>
        <charset val="134"/>
      </rPr>
      <t>机具品目</t>
    </r>
  </si>
  <si>
    <r>
      <rPr>
        <b/>
        <sz val="10"/>
        <color rgb="FF000000"/>
        <rFont val="whsc"/>
        <charset val="134"/>
      </rPr>
      <t>机具型号</t>
    </r>
  </si>
  <si>
    <r>
      <rPr>
        <b/>
        <sz val="10"/>
        <color rgb="FF000000"/>
        <rFont val="whsc"/>
        <charset val="134"/>
      </rPr>
      <t>出厂编号[发动机号]</t>
    </r>
  </si>
  <si>
    <r>
      <rPr>
        <b/>
        <sz val="10"/>
        <color rgb="FF000000"/>
        <rFont val="whsc"/>
        <charset val="134"/>
      </rPr>
      <t>生产企业</t>
    </r>
  </si>
  <si>
    <r>
      <rPr>
        <b/>
        <sz val="10"/>
        <color rgb="FF000000"/>
        <rFont val="whsc"/>
        <charset val="134"/>
      </rPr>
      <t>经销商</t>
    </r>
  </si>
  <si>
    <r>
      <rPr>
        <b/>
        <sz val="8"/>
        <color rgb="FF000000"/>
        <rFont val="whsc"/>
        <charset val="134"/>
      </rPr>
      <t>购机数量</t>
    </r>
  </si>
  <si>
    <r>
      <rPr>
        <b/>
        <sz val="6"/>
        <color rgb="FF000000"/>
        <rFont val="whsc"/>
        <charset val="134"/>
      </rPr>
      <t>设施设备实际数量</t>
    </r>
  </si>
  <si>
    <r>
      <rPr>
        <b/>
        <sz val="8"/>
        <color rgb="FF000000"/>
        <rFont val="whsc"/>
        <charset val="134"/>
      </rPr>
      <t>销售价格</t>
    </r>
  </si>
  <si>
    <r>
      <rPr>
        <b/>
        <sz val="6"/>
        <color rgb="FF000000"/>
        <rFont val="whsc"/>
        <charset val="134"/>
      </rPr>
      <t>配套机具补贴总额</t>
    </r>
  </si>
  <si>
    <r>
      <rPr>
        <b/>
        <sz val="8"/>
        <color rgb="FF000000"/>
        <rFont val="whsc"/>
        <charset val="134"/>
      </rPr>
      <t>省补金额</t>
    </r>
  </si>
  <si>
    <r>
      <rPr>
        <b/>
        <sz val="8"/>
        <color rgb="FF000000"/>
        <rFont val="whsc"/>
        <charset val="134"/>
      </rPr>
      <t>市补金额</t>
    </r>
  </si>
  <si>
    <r>
      <rPr>
        <b/>
        <sz val="8"/>
        <color rgb="FF000000"/>
        <rFont val="whsc"/>
        <charset val="134"/>
      </rPr>
      <t>县补金额</t>
    </r>
  </si>
  <si>
    <r>
      <rPr>
        <b/>
        <sz val="8"/>
        <color rgb="FF000000"/>
        <rFont val="whsc"/>
        <charset val="134"/>
      </rPr>
      <t>中央金额</t>
    </r>
  </si>
  <si>
    <r>
      <rPr>
        <b/>
        <sz val="8"/>
        <color rgb="FF000000"/>
        <rFont val="whsc"/>
        <charset val="134"/>
      </rPr>
      <t>补贴额总计</t>
    </r>
  </si>
  <si>
    <r>
      <rPr>
        <sz val="8"/>
        <color rgb="FF000000"/>
        <rFont val="whsc"/>
        <charset val="134"/>
      </rPr>
      <t>5104210725000003</t>
    </r>
  </si>
  <si>
    <r>
      <rPr>
        <sz val="8"/>
        <color rgb="FF000000"/>
        <rFont val="whsc"/>
        <charset val="134"/>
      </rPr>
      <t>曾传波</t>
    </r>
  </si>
  <si>
    <r>
      <rPr>
        <sz val="8"/>
        <color rgb="FF000000"/>
        <rFont val="whsc"/>
        <charset val="134"/>
      </rPr>
      <t>510421199301255512</t>
    </r>
  </si>
  <si>
    <r>
      <rPr>
        <sz val="6"/>
        <color rgb="FF000000"/>
        <rFont val="whsc"/>
        <charset val="134"/>
      </rPr>
      <t>四川省米易县白马镇龙塘村16组29号</t>
    </r>
  </si>
  <si>
    <r>
      <rPr>
        <sz val="7.5"/>
        <color rgb="FF000000"/>
        <rFont val="whsc"/>
        <charset val="134"/>
      </rPr>
      <t>白马镇人民政府</t>
    </r>
  </si>
  <si>
    <r>
      <rPr>
        <sz val="8"/>
        <color rgb="FF000000"/>
        <rFont val="whsc"/>
        <charset val="134"/>
      </rPr>
      <t>龙塘村村民委</t>
    </r>
  </si>
  <si>
    <r>
      <rPr>
        <sz val="8"/>
        <color rgb="FF000000"/>
        <rFont val="whsc"/>
        <charset val="134"/>
      </rPr>
      <t>16</t>
    </r>
  </si>
  <si>
    <r>
      <rPr>
        <sz val="8"/>
        <color rgb="FF000000"/>
        <rFont val="whsc"/>
        <charset val="134"/>
      </rPr>
      <t>2024-12-25</t>
    </r>
  </si>
  <si>
    <r>
      <rPr>
        <sz val="8"/>
        <color rgb="FF000000"/>
        <rFont val="whsc"/>
        <charset val="134"/>
      </rPr>
      <t>微型耕耘机</t>
    </r>
  </si>
  <si>
    <r>
      <rPr>
        <sz val="8"/>
        <color rgb="FF000000"/>
        <rFont val="whsc"/>
        <charset val="134"/>
      </rPr>
      <t>1WG4.0-66FQ-ZC</t>
    </r>
  </si>
  <si>
    <r>
      <rPr>
        <sz val="7.5"/>
        <color rgb="FF000000"/>
        <rFont val="whsc"/>
        <charset val="134"/>
      </rPr>
      <t>JW24080219[T1500019030090068]</t>
    </r>
  </si>
  <si>
    <r>
      <rPr>
        <sz val="8"/>
        <color rgb="FF000000"/>
        <rFont val="whsc"/>
        <charset val="134"/>
      </rPr>
      <t>重庆舰帏机械有限公司</t>
    </r>
  </si>
  <si>
    <r>
      <rPr>
        <sz val="7.5"/>
        <color rgb="FF000000"/>
        <rFont val="whsc"/>
        <charset val="134"/>
      </rPr>
      <t>雁江区荣仁农业机械经营部</t>
    </r>
  </si>
  <si>
    <r>
      <rPr>
        <sz val="8"/>
        <color rgb="FF000000"/>
        <rFont val="whsc"/>
        <charset val="134"/>
      </rPr>
      <t>1</t>
    </r>
  </si>
  <si>
    <r>
      <rPr>
        <sz val="8"/>
        <color rgb="FF000000"/>
        <rFont val="whsc"/>
        <charset val="134"/>
      </rPr>
      <t>5104210725000007</t>
    </r>
  </si>
  <si>
    <r>
      <rPr>
        <sz val="8"/>
        <color rgb="FF000000"/>
        <rFont val="whsc"/>
        <charset val="134"/>
      </rPr>
      <t>王天杰</t>
    </r>
  </si>
  <si>
    <r>
      <rPr>
        <sz val="8"/>
        <color rgb="FF000000"/>
        <rFont val="whsc"/>
        <charset val="134"/>
      </rPr>
      <t>510421200212276712</t>
    </r>
  </si>
  <si>
    <r>
      <rPr>
        <sz val="6"/>
        <color rgb="FF000000"/>
        <rFont val="whsc"/>
        <charset val="134"/>
      </rPr>
      <t>四川省米易县白马镇黄草村8组63号</t>
    </r>
  </si>
  <si>
    <r>
      <rPr>
        <sz val="8"/>
        <color rgb="FF000000"/>
        <rFont val="whsc"/>
        <charset val="134"/>
      </rPr>
      <t>黄草回族村村</t>
    </r>
  </si>
  <si>
    <r>
      <rPr>
        <sz val="8"/>
        <color rgb="FF000000"/>
        <rFont val="whsc"/>
        <charset val="134"/>
      </rPr>
      <t>七组</t>
    </r>
  </si>
  <si>
    <r>
      <rPr>
        <sz val="8"/>
        <color rgb="FF000000"/>
        <rFont val="whsc"/>
        <charset val="134"/>
      </rPr>
      <t>2025-02-10</t>
    </r>
  </si>
  <si>
    <r>
      <rPr>
        <sz val="8"/>
        <color rgb="FF000000"/>
        <rFont val="whsc"/>
        <charset val="134"/>
      </rPr>
      <t>现:1WGCZ4.05-100(G4)</t>
    </r>
  </si>
  <si>
    <r>
      <rPr>
        <sz val="8"/>
        <color rgb="FF000000"/>
        <rFont val="whsc"/>
        <charset val="134"/>
      </rPr>
      <t>GT100S4451[JK250100424]</t>
    </r>
  </si>
  <si>
    <r>
      <rPr>
        <sz val="8"/>
        <color rgb="FF000000"/>
        <rFont val="whsc"/>
        <charset val="134"/>
      </rPr>
      <t>重庆市冠腾机械有限公司</t>
    </r>
  </si>
  <si>
    <r>
      <rPr>
        <sz val="5.5"/>
        <color rgb="FF000000"/>
        <rFont val="whsc"/>
        <charset val="134"/>
      </rPr>
      <t>雁江区刘革胜农业机械经营部(个体工商户)</t>
    </r>
  </si>
  <si>
    <r>
      <rPr>
        <sz val="8"/>
        <color rgb="FF000000"/>
        <rFont val="whsc"/>
        <charset val="134"/>
      </rPr>
      <t>5104210725000008</t>
    </r>
  </si>
  <si>
    <r>
      <rPr>
        <sz val="8"/>
        <color rgb="FF000000"/>
        <rFont val="whsc"/>
        <charset val="134"/>
      </rPr>
      <t>王福兵</t>
    </r>
  </si>
  <si>
    <r>
      <rPr>
        <sz val="8"/>
        <color rgb="FF000000"/>
        <rFont val="whsc"/>
        <charset val="134"/>
      </rPr>
      <t>510421198309154615</t>
    </r>
  </si>
  <si>
    <r>
      <rPr>
        <sz val="5.5"/>
        <color rgb="FF000000"/>
        <rFont val="whsc"/>
        <charset val="134"/>
      </rPr>
      <t>四川省米易县白马镇马槟榔村一把伞社64号</t>
    </r>
  </si>
  <si>
    <r>
      <rPr>
        <sz val="8"/>
        <color rgb="FF000000"/>
        <rFont val="whsc"/>
        <charset val="134"/>
      </rPr>
      <t>马槟榔村村民</t>
    </r>
  </si>
  <si>
    <r>
      <rPr>
        <sz val="8"/>
        <color rgb="FF000000"/>
        <rFont val="whsc"/>
        <charset val="134"/>
      </rPr>
      <t>一把伞社</t>
    </r>
  </si>
  <si>
    <r>
      <rPr>
        <sz val="8"/>
        <color rgb="FF000000"/>
        <rFont val="whsc"/>
        <charset val="134"/>
      </rPr>
      <t>2025-02-16</t>
    </r>
  </si>
  <si>
    <r>
      <rPr>
        <sz val="7.5"/>
        <color rgb="FF000000"/>
        <rFont val="whsc"/>
        <charset val="134"/>
      </rPr>
      <t>GT100S4453[G4S2412005272]</t>
    </r>
  </si>
  <si>
    <r>
      <rPr>
        <sz val="8"/>
        <color rgb="FF000000"/>
        <rFont val="whsc"/>
        <charset val="134"/>
      </rPr>
      <t>5104210325000003</t>
    </r>
  </si>
  <si>
    <r>
      <rPr>
        <sz val="8"/>
        <color rgb="FF000000"/>
        <rFont val="whsc"/>
        <charset val="134"/>
      </rPr>
      <t>吴小华</t>
    </r>
  </si>
  <si>
    <r>
      <rPr>
        <sz val="8"/>
        <color rgb="FF000000"/>
        <rFont val="whsc"/>
        <charset val="134"/>
      </rPr>
      <t>510421198909122115</t>
    </r>
  </si>
  <si>
    <r>
      <rPr>
        <sz val="5.5"/>
        <color rgb="FF000000"/>
        <rFont val="whsc"/>
        <charset val="134"/>
      </rPr>
      <t>四川省米易县撒莲镇海塔村南坝垭口社31号</t>
    </r>
  </si>
  <si>
    <r>
      <rPr>
        <sz val="7.5"/>
        <color rgb="FF000000"/>
        <rFont val="whsc"/>
        <charset val="134"/>
      </rPr>
      <t>撒莲镇人民政府</t>
    </r>
  </si>
  <si>
    <r>
      <rPr>
        <sz val="8"/>
        <color rgb="FF000000"/>
        <rFont val="whsc"/>
        <charset val="134"/>
      </rPr>
      <t>海塔村村民委</t>
    </r>
  </si>
  <si>
    <r>
      <rPr>
        <sz val="8"/>
        <color rgb="FF000000"/>
        <rFont val="whsc"/>
        <charset val="134"/>
      </rPr>
      <t>南坝哑口</t>
    </r>
  </si>
  <si>
    <r>
      <rPr>
        <sz val="8"/>
        <color rgb="FF000000"/>
        <rFont val="whsc"/>
        <charset val="134"/>
      </rPr>
      <t>现:1WGCZ6.3-135(G4)</t>
    </r>
  </si>
  <si>
    <r>
      <rPr>
        <sz val="8"/>
        <color rgb="FF000000"/>
        <rFont val="whsc"/>
        <charset val="134"/>
      </rPr>
      <t>GT135S1289[JK231205331]</t>
    </r>
  </si>
  <si>
    <r>
      <rPr>
        <sz val="7.5"/>
        <color rgb="FF000000"/>
        <rFont val="whsc"/>
        <charset val="134"/>
      </rPr>
      <t>资阳市雁江区彬彬农业机械经营部</t>
    </r>
  </si>
  <si>
    <r>
      <rPr>
        <sz val="8"/>
        <color rgb="FF000000"/>
        <rFont val="whsc"/>
        <charset val="134"/>
      </rPr>
      <t>5104210725000010</t>
    </r>
  </si>
  <si>
    <r>
      <rPr>
        <sz val="8"/>
        <color rgb="FF000000"/>
        <rFont val="whsc"/>
        <charset val="134"/>
      </rPr>
      <t>周艳</t>
    </r>
  </si>
  <si>
    <r>
      <rPr>
        <sz val="8"/>
        <color rgb="FF000000"/>
        <rFont val="whsc"/>
        <charset val="134"/>
      </rPr>
      <t>510421199707213523</t>
    </r>
  </si>
  <si>
    <r>
      <rPr>
        <sz val="6"/>
        <color rgb="FF000000"/>
        <rFont val="whsc"/>
        <charset val="134"/>
      </rPr>
      <t>四川省米易县白马镇龙塘村干海子社60号</t>
    </r>
  </si>
  <si>
    <r>
      <rPr>
        <sz val="8"/>
        <color rgb="FF000000"/>
        <rFont val="whsc"/>
        <charset val="134"/>
      </rPr>
      <t>干海子社</t>
    </r>
  </si>
  <si>
    <r>
      <rPr>
        <sz val="8"/>
        <color rgb="FF000000"/>
        <rFont val="whsc"/>
        <charset val="134"/>
      </rPr>
      <t>2025-02-17</t>
    </r>
  </si>
  <si>
    <r>
      <rPr>
        <sz val="7.5"/>
        <color rgb="FF000000"/>
        <rFont val="whsc"/>
        <charset val="134"/>
      </rPr>
      <t>GT100S4456[G4S2412005305]</t>
    </r>
  </si>
  <si>
    <r>
      <rPr>
        <sz val="8"/>
        <color rgb="FF000000"/>
        <rFont val="whsc"/>
        <charset val="134"/>
      </rPr>
      <t>5104210525000001</t>
    </r>
  </si>
  <si>
    <r>
      <rPr>
        <sz val="8"/>
        <color rgb="FF000000"/>
        <rFont val="whsc"/>
        <charset val="134"/>
      </rPr>
      <t>王连春</t>
    </r>
  </si>
  <si>
    <r>
      <rPr>
        <sz val="8"/>
        <color rgb="FF000000"/>
        <rFont val="whsc"/>
        <charset val="134"/>
      </rPr>
      <t>510421197301014816</t>
    </r>
  </si>
  <si>
    <r>
      <rPr>
        <sz val="5.5"/>
        <color rgb="FF000000"/>
        <rFont val="whsc"/>
        <charset val="134"/>
      </rPr>
      <t>四川省米易县普威镇独树村钟家湾子社34号</t>
    </r>
  </si>
  <si>
    <r>
      <rPr>
        <sz val="7.5"/>
        <color rgb="FF000000"/>
        <rFont val="whsc"/>
        <charset val="134"/>
      </rPr>
      <t>普威镇人民政府</t>
    </r>
  </si>
  <si>
    <r>
      <rPr>
        <sz val="8"/>
        <color rgb="FF000000"/>
        <rFont val="whsc"/>
        <charset val="134"/>
      </rPr>
      <t>独树村村民委</t>
    </r>
  </si>
  <si>
    <r>
      <rPr>
        <sz val="8"/>
        <color rgb="FF000000"/>
        <rFont val="whsc"/>
        <charset val="134"/>
      </rPr>
      <t>5队</t>
    </r>
  </si>
  <si>
    <r>
      <rPr>
        <sz val="8"/>
        <color rgb="FF000000"/>
        <rFont val="whsc"/>
        <charset val="134"/>
      </rPr>
      <t>2025-02-14</t>
    </r>
  </si>
  <si>
    <r>
      <rPr>
        <sz val="8"/>
        <color rgb="FF000000"/>
        <rFont val="whsc"/>
        <charset val="134"/>
      </rPr>
      <t>现:1WGCZ4.05-105B(G4)</t>
    </r>
  </si>
  <si>
    <r>
      <rPr>
        <sz val="7.5"/>
        <color rgb="FF000000"/>
        <rFont val="whsc"/>
        <charset val="134"/>
      </rPr>
      <t>TJ25021425[G4K2502097799]</t>
    </r>
  </si>
  <si>
    <r>
      <rPr>
        <sz val="8"/>
        <color rgb="FF000000"/>
        <rFont val="whsc"/>
        <charset val="134"/>
      </rPr>
      <t>重庆腾捷机械制造有限公司</t>
    </r>
  </si>
  <si>
    <r>
      <rPr>
        <sz val="7.5"/>
        <color rgb="FF000000"/>
        <rFont val="whsc"/>
        <charset val="134"/>
      </rPr>
      <t>重庆腾捷机械制造有限公司</t>
    </r>
  </si>
  <si>
    <r>
      <rPr>
        <sz val="8"/>
        <color rgb="FF000000"/>
        <rFont val="whsc"/>
        <charset val="134"/>
      </rPr>
      <t>5104210525000002</t>
    </r>
  </si>
  <si>
    <r>
      <rPr>
        <sz val="8"/>
        <color rgb="FF000000"/>
        <rFont val="whsc"/>
        <charset val="134"/>
      </rPr>
      <t>王连华</t>
    </r>
  </si>
  <si>
    <r>
      <rPr>
        <sz val="8"/>
        <color rgb="FF000000"/>
        <rFont val="whsc"/>
        <charset val="134"/>
      </rPr>
      <t>510421198101074819</t>
    </r>
  </si>
  <si>
    <r>
      <rPr>
        <sz val="6"/>
        <color rgb="FF000000"/>
        <rFont val="whsc"/>
        <charset val="134"/>
      </rPr>
      <t>四川省米易县普威镇独树村5组42号附2号</t>
    </r>
  </si>
  <si>
    <r>
      <rPr>
        <sz val="8"/>
        <color rgb="FF000000"/>
        <rFont val="whsc"/>
        <charset val="134"/>
      </rPr>
      <t>5社</t>
    </r>
  </si>
  <si>
    <r>
      <rPr>
        <sz val="7.5"/>
        <color rgb="FF000000"/>
        <rFont val="whsc"/>
        <charset val="134"/>
      </rPr>
      <t>TJ25021424[G4K2502097832]</t>
    </r>
  </si>
  <si>
    <r>
      <rPr>
        <sz val="8"/>
        <color rgb="FF000000"/>
        <rFont val="whsc"/>
        <charset val="134"/>
      </rPr>
      <t>5104210325000008</t>
    </r>
  </si>
  <si>
    <r>
      <rPr>
        <sz val="8"/>
        <color rgb="FF000000"/>
        <rFont val="whsc"/>
        <charset val="134"/>
      </rPr>
      <t>张明</t>
    </r>
  </si>
  <si>
    <r>
      <rPr>
        <sz val="8"/>
        <color rgb="FF000000"/>
        <rFont val="whsc"/>
        <charset val="134"/>
      </rPr>
      <t>510421198504012110</t>
    </r>
  </si>
  <si>
    <r>
      <rPr>
        <sz val="6"/>
        <color rgb="FF000000"/>
        <rFont val="whsc"/>
        <charset val="134"/>
      </rPr>
      <t>四川省米易县撒莲镇海塔村苏家堡社69号</t>
    </r>
  </si>
  <si>
    <r>
      <rPr>
        <sz val="8"/>
        <color rgb="FF000000"/>
        <rFont val="whsc"/>
        <charset val="134"/>
      </rPr>
      <t>苏家堡社</t>
    </r>
  </si>
  <si>
    <r>
      <rPr>
        <sz val="8"/>
        <color rgb="FF000000"/>
        <rFont val="whsc"/>
        <charset val="134"/>
      </rPr>
      <t>2025-02-19</t>
    </r>
  </si>
  <si>
    <r>
      <rPr>
        <sz val="8"/>
        <color rgb="FF000000"/>
        <rFont val="whsc"/>
        <charset val="134"/>
      </rPr>
      <t>轮式拖拉机</t>
    </r>
  </si>
  <si>
    <r>
      <rPr>
        <sz val="8"/>
        <color rgb="FF000000"/>
        <rFont val="whsc"/>
        <charset val="134"/>
      </rPr>
      <t>现:T704-C(G4)(原:</t>
    </r>
  </si>
  <si>
    <r>
      <rPr>
        <sz val="7.5"/>
        <color rgb="FF000000"/>
        <rFont val="whsc"/>
        <charset val="134"/>
      </rPr>
      <t>1D221TEZ5R4J17699[AFZT0007572]</t>
    </r>
  </si>
  <si>
    <r>
      <rPr>
        <sz val="8"/>
        <color rgb="FF000000"/>
        <rFont val="whsc"/>
        <charset val="134"/>
      </rPr>
      <t>山东悍沃农业装备有限公司</t>
    </r>
  </si>
  <si>
    <r>
      <rPr>
        <sz val="7.5"/>
        <color rgb="FF000000"/>
        <rFont val="whsc"/>
        <charset val="134"/>
      </rPr>
      <t>米易县永余农机经营部</t>
    </r>
  </si>
  <si>
    <r>
      <rPr>
        <sz val="8"/>
        <color rgb="FF000000"/>
        <rFont val="whsc"/>
        <charset val="134"/>
      </rPr>
      <t>5104211125000001</t>
    </r>
  </si>
  <si>
    <r>
      <rPr>
        <sz val="8"/>
        <color rgb="FF000000"/>
        <rFont val="whsc"/>
        <charset val="134"/>
      </rPr>
      <t>普唐才</t>
    </r>
  </si>
  <si>
    <r>
      <rPr>
        <sz val="8"/>
        <color rgb="FF000000"/>
        <rFont val="whsc"/>
        <charset val="134"/>
      </rPr>
      <t>513425200308108930</t>
    </r>
  </si>
  <si>
    <r>
      <rPr>
        <sz val="5.5"/>
        <color rgb="FF000000"/>
        <rFont val="whsc"/>
        <charset val="134"/>
      </rPr>
      <t>四川省米易县得石镇坊田彝族村3组300号附45号</t>
    </r>
  </si>
  <si>
    <r>
      <rPr>
        <sz val="7.5"/>
        <color rgb="FF000000"/>
        <rFont val="whsc"/>
        <charset val="134"/>
      </rPr>
      <t>得石镇人民政府</t>
    </r>
  </si>
  <si>
    <r>
      <rPr>
        <sz val="8"/>
        <color rgb="FF000000"/>
        <rFont val="whsc"/>
        <charset val="134"/>
      </rPr>
      <t>得石镇坊田彝</t>
    </r>
  </si>
  <si>
    <r>
      <rPr>
        <sz val="8"/>
        <color rgb="FF000000"/>
        <rFont val="whsc"/>
        <charset val="134"/>
      </rPr>
      <t>3组</t>
    </r>
  </si>
  <si>
    <r>
      <rPr>
        <sz val="8"/>
        <color rgb="FF000000"/>
        <rFont val="whsc"/>
        <charset val="134"/>
      </rPr>
      <t>2025-02-20</t>
    </r>
  </si>
  <si>
    <r>
      <rPr>
        <sz val="8"/>
        <color rgb="FF000000"/>
        <rFont val="whsc"/>
        <charset val="134"/>
      </rPr>
      <t>铡草机</t>
    </r>
  </si>
  <si>
    <r>
      <rPr>
        <sz val="8"/>
        <color rgb="FF000000"/>
        <rFont val="whsc"/>
        <charset val="134"/>
      </rPr>
      <t>9ZT-4.0</t>
    </r>
  </si>
  <si>
    <r>
      <rPr>
        <sz val="8"/>
        <color rgb="FF000000"/>
        <rFont val="whsc"/>
        <charset val="134"/>
      </rPr>
      <t>CWB6624[]</t>
    </r>
  </si>
  <si>
    <r>
      <rPr>
        <sz val="8"/>
        <color rgb="FF000000"/>
        <rFont val="whsc"/>
        <charset val="134"/>
      </rPr>
      <t>云南长威机械制造有限公司</t>
    </r>
  </si>
  <si>
    <r>
      <rPr>
        <sz val="8"/>
        <color rgb="FF000000"/>
        <rFont val="whsc"/>
        <charset val="134"/>
      </rPr>
      <t>蒋法连</t>
    </r>
  </si>
  <si>
    <r>
      <rPr>
        <sz val="8"/>
        <color rgb="FF000000"/>
        <rFont val="whsc"/>
        <charset val="134"/>
      </rPr>
      <t>5104210425000016</t>
    </r>
  </si>
  <si>
    <r>
      <rPr>
        <sz val="8"/>
        <color rgb="FF000000"/>
        <rFont val="whsc"/>
        <charset val="134"/>
      </rPr>
      <t>崔龙豪</t>
    </r>
  </si>
  <si>
    <r>
      <rPr>
        <sz val="8"/>
        <color rgb="FF000000"/>
        <rFont val="whsc"/>
        <charset val="134"/>
      </rPr>
      <t>51042119960705131X</t>
    </r>
  </si>
  <si>
    <r>
      <rPr>
        <sz val="6"/>
        <color rgb="FF000000"/>
        <rFont val="whsc"/>
        <charset val="134"/>
      </rPr>
      <t>四川省米易县草场镇克朗村14组1号</t>
    </r>
  </si>
  <si>
    <r>
      <rPr>
        <sz val="7.5"/>
        <color rgb="FF000000"/>
        <rFont val="whsc"/>
        <charset val="134"/>
      </rPr>
      <t>草场镇人民政府</t>
    </r>
  </si>
  <si>
    <r>
      <rPr>
        <sz val="8"/>
        <color rgb="FF000000"/>
        <rFont val="whsc"/>
        <charset val="134"/>
      </rPr>
      <t>草场镇克郎社</t>
    </r>
  </si>
  <si>
    <r>
      <rPr>
        <sz val="8"/>
        <color rgb="FF000000"/>
        <rFont val="whsc"/>
        <charset val="134"/>
      </rPr>
      <t>8组</t>
    </r>
  </si>
  <si>
    <r>
      <rPr>
        <sz val="8"/>
        <color rgb="FF000000"/>
        <rFont val="whsc"/>
        <charset val="134"/>
      </rPr>
      <t>旋耕机</t>
    </r>
  </si>
  <si>
    <r>
      <rPr>
        <sz val="8"/>
        <color rgb="FF000000"/>
        <rFont val="whsc"/>
        <charset val="134"/>
      </rPr>
      <t>1GQN-180</t>
    </r>
  </si>
  <si>
    <r>
      <rPr>
        <sz val="8"/>
        <color rgb="FF000000"/>
        <rFont val="whsc"/>
        <charset val="134"/>
      </rPr>
      <t>SH180X25KJ011026[]</t>
    </r>
  </si>
  <si>
    <r>
      <rPr>
        <sz val="8"/>
        <color rgb="FF000000"/>
        <rFont val="whsc"/>
        <charset val="134"/>
      </rPr>
      <t>河北圣和农业机械有限公司</t>
    </r>
  </si>
  <si>
    <r>
      <rPr>
        <sz val="7.5"/>
        <color rgb="FF000000"/>
        <rFont val="whsc"/>
        <charset val="134"/>
      </rPr>
      <t>攀枝花市万利来农机销售有限公司</t>
    </r>
  </si>
  <si>
    <r>
      <rPr>
        <sz val="8"/>
        <color rgb="FF000000"/>
        <rFont val="whsc"/>
        <charset val="134"/>
      </rPr>
      <t>5104210325000009</t>
    </r>
  </si>
  <si>
    <r>
      <rPr>
        <sz val="8"/>
        <color rgb="FF000000"/>
        <rFont val="whsc"/>
        <charset val="134"/>
      </rPr>
      <t>幺共</t>
    </r>
  </si>
  <si>
    <r>
      <rPr>
        <sz val="8"/>
        <color rgb="FF000000"/>
        <rFont val="whsc"/>
        <charset val="134"/>
      </rPr>
      <t>510421199201232129</t>
    </r>
  </si>
  <si>
    <r>
      <rPr>
        <sz val="6"/>
        <color rgb="FF000000"/>
        <rFont val="whsc"/>
        <charset val="134"/>
      </rPr>
      <t>四川省米易县撒莲镇金花塘村8组18号</t>
    </r>
  </si>
  <si>
    <r>
      <rPr>
        <sz val="8"/>
        <color rgb="FF000000"/>
        <rFont val="whsc"/>
        <charset val="134"/>
      </rPr>
      <t>金花塘彝族村</t>
    </r>
  </si>
  <si>
    <r>
      <rPr>
        <sz val="8"/>
        <color rgb="FF000000"/>
        <rFont val="whsc"/>
        <charset val="134"/>
      </rPr>
      <t>8组18号</t>
    </r>
  </si>
  <si>
    <r>
      <rPr>
        <sz val="8"/>
        <color rgb="FF000000"/>
        <rFont val="whsc"/>
        <charset val="134"/>
      </rPr>
      <t>2024-12-23</t>
    </r>
  </si>
  <si>
    <r>
      <rPr>
        <sz val="8"/>
        <color rgb="FF000000"/>
        <rFont val="whsc"/>
        <charset val="134"/>
      </rPr>
      <t>9ZT-6C</t>
    </r>
  </si>
  <si>
    <r>
      <rPr>
        <sz val="8"/>
        <color rgb="FF000000"/>
        <rFont val="whsc"/>
        <charset val="134"/>
      </rPr>
      <t>8W6C0559[]</t>
    </r>
  </si>
  <si>
    <r>
      <rPr>
        <sz val="8"/>
        <color rgb="FF000000"/>
        <rFont val="whsc"/>
        <charset val="134"/>
      </rPr>
      <t>凤城市农之友农机有限公司</t>
    </r>
  </si>
  <si>
    <r>
      <rPr>
        <sz val="8"/>
        <color rgb="FF000000"/>
        <rFont val="whsc"/>
        <charset val="134"/>
      </rPr>
      <t>苏章勇</t>
    </r>
  </si>
  <si>
    <r>
      <rPr>
        <sz val="8"/>
        <color rgb="FF000000"/>
        <rFont val="whsc"/>
        <charset val="134"/>
      </rPr>
      <t>5104210325000010</t>
    </r>
  </si>
  <si>
    <r>
      <rPr>
        <sz val="8"/>
        <color rgb="FF000000"/>
        <rFont val="whsc"/>
        <charset val="134"/>
      </rPr>
      <t>海发举</t>
    </r>
  </si>
  <si>
    <r>
      <rPr>
        <sz val="8"/>
        <color rgb="FF000000"/>
        <rFont val="whsc"/>
        <charset val="134"/>
      </rPr>
      <t>510421200001102413</t>
    </r>
  </si>
  <si>
    <r>
      <rPr>
        <sz val="6"/>
        <color rgb="FF000000"/>
        <rFont val="whsc"/>
        <charset val="134"/>
      </rPr>
      <t>四川省米易县垭口镇马坪村五马箐社56号</t>
    </r>
  </si>
  <si>
    <r>
      <rPr>
        <sz val="8"/>
        <color rgb="FF000000"/>
        <rFont val="whsc"/>
        <charset val="134"/>
      </rPr>
      <t>马坪村村民委</t>
    </r>
  </si>
  <si>
    <r>
      <rPr>
        <sz val="8"/>
        <color rgb="FF000000"/>
        <rFont val="whsc"/>
        <charset val="134"/>
      </rPr>
      <t>五马箐社</t>
    </r>
  </si>
  <si>
    <r>
      <rPr>
        <sz val="8"/>
        <color rgb="FF000000"/>
        <rFont val="whsc"/>
        <charset val="134"/>
      </rPr>
      <t>2025-01-02</t>
    </r>
  </si>
  <si>
    <r>
      <rPr>
        <sz val="8"/>
        <color rgb="FF000000"/>
        <rFont val="whsc"/>
        <charset val="134"/>
      </rPr>
      <t>现:1WG6.3-120FC-Z(G4)</t>
    </r>
  </si>
  <si>
    <r>
      <rPr>
        <sz val="7.5"/>
        <color rgb="FF000000"/>
        <rFont val="whsc"/>
        <charset val="134"/>
      </rPr>
      <t>HHL2024031528[G4K2405054683]</t>
    </r>
  </si>
  <si>
    <r>
      <rPr>
        <sz val="8"/>
        <color rgb="FF000000"/>
        <rFont val="whsc"/>
        <charset val="134"/>
      </rPr>
      <t>重庆揽胜机械制造有限公司</t>
    </r>
  </si>
  <si>
    <r>
      <rPr>
        <sz val="7.5"/>
        <color rgb="FF000000"/>
        <rFont val="whsc"/>
        <charset val="134"/>
      </rPr>
      <t>昆明经开区沃泰农机经营部</t>
    </r>
  </si>
  <si>
    <r>
      <rPr>
        <b/>
        <sz val="14"/>
        <color rgb="FF000000"/>
        <rFont val="whsc"/>
        <charset val="134"/>
      </rPr>
      <t>合         计</t>
    </r>
  </si>
  <si>
    <r>
      <rPr>
        <sz val="10"/>
        <color rgb="FF000000"/>
        <rFont val="whsc"/>
        <charset val="134"/>
      </rPr>
      <t>12</t>
    </r>
  </si>
  <si>
    <r>
      <rPr>
        <b/>
        <sz val="11"/>
        <color rgb="FF000000"/>
        <rFont val="whsc"/>
        <charset val="134"/>
      </rPr>
      <t>备注：本表一式两份，县级农机购置补贴主管部门一份，县财政局一份</t>
    </r>
  </si>
  <si>
    <r>
      <rPr>
        <b/>
        <sz val="12"/>
        <color rgb="FF000000"/>
        <rFont val="whsc"/>
        <charset val="134"/>
      </rPr>
      <t xml:space="preserve">            县（市、区）级农机购置补贴主管部门签字：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</si>
</sst>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yyyy\-mm\-dd"/>
  </numFmts>
  <fonts count="47">
    <font>
      <sz val="11"/>
      <color theme="1"/>
      <name val="宋体"/>
      <charset val="134"/>
      <scheme val="minor"/>
    </font>
    <font>
      <b/>
      <sz val="18"/>
      <color rgb="FF000000"/>
      <name val="whsc"/>
      <charset val="134"/>
    </font>
    <font>
      <b/>
      <sz val="12"/>
      <color rgb="FF000000"/>
      <name val="whsc"/>
      <charset val="134"/>
    </font>
    <font>
      <sz val="10"/>
      <color rgb="FF000000"/>
      <name val="whsc"/>
      <charset val="134"/>
    </font>
    <font>
      <b/>
      <sz val="10"/>
      <color rgb="FF000000"/>
      <name val="whsc"/>
      <charset val="134"/>
    </font>
    <font>
      <b/>
      <sz val="8"/>
      <color rgb="FF000000"/>
      <name val="whsc"/>
      <charset val="134"/>
    </font>
    <font>
      <sz val="8"/>
      <color rgb="FF000000"/>
      <name val="whsc"/>
      <charset val="134"/>
    </font>
    <font>
      <sz val="6"/>
      <color rgb="FF000000"/>
      <name val="whsc"/>
      <charset val="134"/>
    </font>
    <font>
      <sz val="7.5"/>
      <color rgb="FF000000"/>
      <name val="whsc"/>
      <charset val="134"/>
    </font>
    <font>
      <sz val="5.5"/>
      <color rgb="FF000000"/>
      <name val="whsc"/>
      <charset val="134"/>
    </font>
    <font>
      <b/>
      <sz val="14"/>
      <color rgb="FF000000"/>
      <name val="whsc"/>
      <charset val="134"/>
    </font>
    <font>
      <b/>
      <sz val="11"/>
      <color rgb="FF000000"/>
      <name val="whsc"/>
      <charset val="134"/>
    </font>
    <font>
      <b/>
      <sz val="6"/>
      <color rgb="FF000000"/>
      <name val="whsc"/>
      <charset val="134"/>
    </font>
    <font>
      <sz val="11"/>
      <color rgb="FFFF0000"/>
      <name val="宋体"/>
      <charset val="134"/>
    </font>
    <font>
      <sz val="11"/>
      <color rgb="FF000000"/>
      <name val="宋体"/>
      <charset val="134"/>
    </font>
    <font>
      <sz val="24"/>
      <color rgb="FF000000"/>
      <name val="宋体"/>
      <charset val="134"/>
    </font>
    <font>
      <b/>
      <sz val="12"/>
      <color rgb="FF000000"/>
      <name val="宋体"/>
      <charset val="134"/>
    </font>
    <font>
      <sz val="12"/>
      <color rgb="FF000000"/>
      <name val="宋体"/>
      <charset val="134"/>
    </font>
    <font>
      <sz val="11"/>
      <name val="宋体"/>
      <charset val="134"/>
    </font>
    <font>
      <sz val="10"/>
      <name val="宋体"/>
      <charset val="134"/>
    </font>
    <font>
      <sz val="12"/>
      <name val="宋体"/>
      <charset val="134"/>
    </font>
    <font>
      <b/>
      <sz val="16"/>
      <color rgb="FF000000"/>
      <name val="宋体"/>
      <charset val="134"/>
    </font>
    <font>
      <b/>
      <sz val="11"/>
      <color rgb="FF000000"/>
      <name val="宋体"/>
      <charset val="134"/>
    </font>
    <font>
      <sz val="12"/>
      <color theme="9"/>
      <name val="宋体"/>
      <charset val="134"/>
    </font>
    <font>
      <sz val="11"/>
      <name val="宋体"/>
      <charset val="134"/>
      <scheme val="minor"/>
    </font>
    <font>
      <sz val="11"/>
      <color rgb="FFFF0000"/>
      <name val="宋体"/>
      <charset val="134"/>
      <scheme val="minor"/>
    </font>
    <font>
      <b/>
      <sz val="11.15"/>
      <color rgb="FF000000"/>
      <name val="FZXBSJW--GB1-0"/>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rgb="FFF0F8FF"/>
        <bgColor indexed="64"/>
      </patternFill>
    </fill>
    <fill>
      <patternFill patternType="solid">
        <fgColor rgb="FFBFE1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rgb="FFC2C3C4"/>
      </left>
      <right style="thin">
        <color rgb="FFC2C3C4"/>
      </right>
      <top style="thin">
        <color rgb="FFC2C3C4"/>
      </top>
      <bottom style="thin">
        <color rgb="FFC2C3C4"/>
      </bottom>
      <diagonal/>
    </border>
    <border>
      <left/>
      <right style="thin">
        <color rgb="FFC2C3C4"/>
      </right>
      <top style="thin">
        <color rgb="FFC2C3C4"/>
      </top>
      <bottom style="thin">
        <color rgb="FFC2C3C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6" borderId="20" applyNumberFormat="0" applyAlignment="0" applyProtection="0">
      <alignment vertical="center"/>
    </xf>
    <xf numFmtId="0" fontId="36" fillId="7" borderId="21" applyNumberFormat="0" applyAlignment="0" applyProtection="0">
      <alignment vertical="center"/>
    </xf>
    <xf numFmtId="0" fontId="37" fillId="7" borderId="20" applyNumberFormat="0" applyAlignment="0" applyProtection="0">
      <alignment vertical="center"/>
    </xf>
    <xf numFmtId="0" fontId="38" fillId="8"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0" fillId="0" borderId="0">
      <alignment vertical="center"/>
    </xf>
  </cellStyleXfs>
  <cellXfs count="95">
    <xf numFmtId="0" fontId="0" fillId="0" borderId="0" xfId="0"/>
    <xf numFmtId="0" fontId="1" fillId="2" borderId="1" xfId="0" applyNumberFormat="1" applyFont="1" applyFill="1" applyBorder="1" applyAlignment="1" applyProtection="1">
      <alignment horizontal="center" vertical="center" wrapText="1"/>
    </xf>
    <xf numFmtId="0" fontId="2" fillId="3"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left" vertical="center" wrapText="1"/>
    </xf>
    <xf numFmtId="0" fontId="4" fillId="4" borderId="3" xfId="0" applyNumberFormat="1" applyFont="1" applyFill="1" applyBorder="1" applyAlignment="1" applyProtection="1">
      <alignment horizontal="center" vertical="center" wrapText="1"/>
    </xf>
    <xf numFmtId="0" fontId="5" fillId="4" borderId="3"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wrapText="1"/>
      <protection locked="0"/>
    </xf>
    <xf numFmtId="0" fontId="9" fillId="2"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right" vertical="center" wrapText="1"/>
    </xf>
    <xf numFmtId="0" fontId="12" fillId="4"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6" xfId="0" applyFont="1"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7" xfId="0" applyFont="1" applyBorder="1" applyAlignment="1">
      <alignment horizontal="center" vertical="center"/>
    </xf>
    <xf numFmtId="0" fontId="14" fillId="0" borderId="7" xfId="0" applyFont="1" applyBorder="1" applyAlignment="1">
      <alignment vertical="center"/>
    </xf>
    <xf numFmtId="0" fontId="0" fillId="0" borderId="0" xfId="0" applyAlignment="1">
      <alignment horizontal="center" vertical="center"/>
    </xf>
    <xf numFmtId="0" fontId="14" fillId="0" borderId="7" xfId="0" applyFont="1" applyBorder="1" applyAlignment="1">
      <alignment wrapText="1"/>
    </xf>
    <xf numFmtId="0" fontId="18" fillId="0" borderId="7" xfId="0" applyFont="1" applyBorder="1" applyAlignment="1">
      <alignment horizontal="center" vertical="center"/>
    </xf>
    <xf numFmtId="0" fontId="19" fillId="0" borderId="7" xfId="0" applyFont="1" applyBorder="1" applyAlignment="1">
      <alignment horizontal="center" vertical="center" wrapText="1"/>
    </xf>
    <xf numFmtId="0" fontId="0" fillId="0" borderId="7" xfId="0"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center" wrapText="1"/>
    </xf>
    <xf numFmtId="0" fontId="3" fillId="0" borderId="7" xfId="0" applyFont="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0" fillId="0" borderId="7" xfId="0" applyBorder="1" applyAlignment="1">
      <alignment horizontal="center"/>
    </xf>
    <xf numFmtId="0" fontId="6" fillId="0" borderId="7" xfId="0" applyFont="1" applyBorder="1" applyAlignment="1">
      <alignment horizontal="center" vertical="center" wrapText="1"/>
    </xf>
    <xf numFmtId="0" fontId="0" fillId="0" borderId="7" xfId="0" applyBorder="1" applyAlignment="1">
      <alignment vertical="center"/>
    </xf>
    <xf numFmtId="0" fontId="14" fillId="0" borderId="7" xfId="0" applyFont="1" applyBorder="1" applyAlignment="1">
      <alignment horizontal="center" vertical="center" wrapText="1"/>
    </xf>
    <xf numFmtId="0" fontId="14" fillId="0" borderId="7" xfId="0" applyFont="1" applyBorder="1" applyAlignment="1">
      <alignment vertical="center" wrapText="1"/>
    </xf>
    <xf numFmtId="0" fontId="0" fillId="0" borderId="7" xfId="0" applyBorder="1" applyAlignment="1">
      <alignment horizontal="center" wrapText="1"/>
    </xf>
    <xf numFmtId="0" fontId="18" fillId="0" borderId="7" xfId="0" applyFont="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vertical="center" wrapText="1"/>
    </xf>
    <xf numFmtId="176" fontId="14" fillId="0" borderId="0" xfId="0" applyNumberFormat="1" applyFont="1" applyAlignment="1">
      <alignment vertical="center"/>
    </xf>
    <xf numFmtId="0" fontId="0" fillId="0" borderId="7" xfId="0"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7" xfId="0" applyFont="1" applyBorder="1" applyAlignment="1">
      <alignment vertical="center" wrapText="1"/>
    </xf>
    <xf numFmtId="0" fontId="0" fillId="0" borderId="7" xfId="0" applyBorder="1" applyAlignment="1">
      <alignment vertical="center" wrapText="1"/>
    </xf>
    <xf numFmtId="0" fontId="14" fillId="0" borderId="12" xfId="0" applyFont="1" applyBorder="1" applyAlignment="1">
      <alignment vertical="center" wrapText="1"/>
    </xf>
    <xf numFmtId="0" fontId="17" fillId="2" borderId="4" xfId="0" applyFont="1" applyFill="1" applyBorder="1" applyAlignment="1">
      <alignment horizontal="center" vertical="center" wrapText="1"/>
    </xf>
    <xf numFmtId="0" fontId="13" fillId="0" borderId="0" xfId="0" applyFont="1" applyAlignment="1">
      <alignment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wrapText="1"/>
    </xf>
    <xf numFmtId="0" fontId="14" fillId="0" borderId="9" xfId="0" applyFont="1" applyBorder="1" applyAlignment="1">
      <alignment vertical="center" wrapText="1"/>
    </xf>
    <xf numFmtId="0" fontId="14" fillId="0" borderId="13" xfId="0" applyFont="1" applyBorder="1" applyAlignment="1">
      <alignment horizontal="center" wrapText="1"/>
    </xf>
    <xf numFmtId="0" fontId="14" fillId="0" borderId="1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wrapText="1"/>
    </xf>
    <xf numFmtId="0" fontId="20" fillId="0" borderId="0" xfId="0" applyFont="1" applyAlignment="1">
      <alignment vertical="center"/>
    </xf>
    <xf numFmtId="0" fontId="21" fillId="0" borderId="0" xfId="0" applyFont="1" applyAlignment="1">
      <alignment horizontal="center" vertical="center"/>
    </xf>
    <xf numFmtId="0" fontId="22" fillId="0" borderId="7" xfId="0" applyFont="1" applyBorder="1" applyAlignment="1">
      <alignment horizontal="center" vertical="center" wrapText="1"/>
    </xf>
    <xf numFmtId="57" fontId="14" fillId="0" borderId="7" xfId="0" applyNumberFormat="1" applyFont="1" applyBorder="1" applyAlignment="1">
      <alignment horizontal="center" vertical="center" wrapText="1"/>
    </xf>
    <xf numFmtId="57" fontId="14" fillId="0" borderId="11" xfId="0" applyNumberFormat="1" applyFont="1" applyBorder="1" applyAlignment="1">
      <alignment vertical="center" wrapText="1"/>
    </xf>
    <xf numFmtId="57" fontId="14" fillId="0" borderId="7" xfId="0" applyNumberFormat="1" applyFont="1" applyBorder="1" applyAlignment="1">
      <alignment vertical="center" wrapText="1"/>
    </xf>
    <xf numFmtId="0" fontId="20" fillId="0" borderId="7" xfId="0" applyFont="1" applyBorder="1" applyAlignment="1">
      <alignment vertical="center"/>
    </xf>
    <xf numFmtId="0" fontId="23" fillId="0" borderId="7" xfId="0" applyFont="1" applyBorder="1" applyAlignment="1">
      <alignment vertical="center"/>
    </xf>
    <xf numFmtId="0" fontId="0" fillId="0" borderId="0" xfId="0" applyAlignment="1">
      <alignment vertical="center"/>
    </xf>
    <xf numFmtId="0" fontId="22" fillId="0" borderId="7" xfId="0" applyFont="1" applyBorder="1" applyAlignment="1">
      <alignment horizontal="center" vertical="center"/>
    </xf>
    <xf numFmtId="0" fontId="14" fillId="0" borderId="0" xfId="0" applyFont="1" applyAlignment="1">
      <alignment horizontal="left" vertical="center"/>
    </xf>
    <xf numFmtId="0" fontId="18" fillId="0" borderId="7" xfId="0" applyFont="1" applyBorder="1" applyAlignment="1">
      <alignment vertical="center" wrapText="1"/>
    </xf>
    <xf numFmtId="0" fontId="24" fillId="0" borderId="7" xfId="0" applyFont="1" applyBorder="1" applyAlignment="1">
      <alignment vertical="center" wrapText="1"/>
    </xf>
    <xf numFmtId="0" fontId="25" fillId="0" borderId="7" xfId="0" applyFont="1" applyBorder="1" applyAlignment="1">
      <alignment vertical="center" wrapText="1"/>
    </xf>
    <xf numFmtId="0" fontId="26" fillId="0" borderId="0" xfId="0" applyFont="1"/>
    <xf numFmtId="0" fontId="19" fillId="0" borderId="7" xfId="0" applyFont="1" applyBorder="1" applyAlignment="1">
      <alignment vertical="center" wrapText="1"/>
    </xf>
    <xf numFmtId="0" fontId="20" fillId="0" borderId="8" xfId="0" applyFont="1" applyBorder="1" applyAlignment="1">
      <alignment vertical="center"/>
    </xf>
    <xf numFmtId="0" fontId="20" fillId="0" borderId="0" xfId="0" applyFont="1" applyAlignment="1">
      <alignment horizontal="center" vertical="center"/>
    </xf>
    <xf numFmtId="0" fontId="20" fillId="0" borderId="12" xfId="0" applyFont="1" applyBorder="1" applyAlignment="1">
      <alignment vertical="center"/>
    </xf>
    <xf numFmtId="0" fontId="22" fillId="0" borderId="15" xfId="0" applyFont="1" applyFill="1" applyBorder="1" applyAlignment="1">
      <alignment horizontal="center" vertical="center"/>
    </xf>
    <xf numFmtId="4" fontId="22" fillId="0" borderId="15" xfId="0" applyNumberFormat="1" applyFont="1" applyFill="1" applyBorder="1" applyAlignment="1">
      <alignment horizontal="right" vertical="center"/>
    </xf>
    <xf numFmtId="177" fontId="14" fillId="0" borderId="15" xfId="0" applyNumberFormat="1" applyFont="1" applyFill="1" applyBorder="1" applyAlignment="1">
      <alignment horizontal="center" vertical="center"/>
    </xf>
    <xf numFmtId="4" fontId="14" fillId="0" borderId="15" xfId="0" applyNumberFormat="1" applyFont="1" applyFill="1" applyBorder="1" applyAlignment="1">
      <alignment horizontal="right" vertical="center"/>
    </xf>
    <xf numFmtId="0" fontId="22" fillId="0" borderId="16"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5"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2"/>
  <sheetViews>
    <sheetView topLeftCell="E52" workbookViewId="0">
      <selection activeCell="K74" sqref="K74"/>
    </sheetView>
  </sheetViews>
  <sheetFormatPr defaultColWidth="9" defaultRowHeight="14.25"/>
  <cols>
    <col min="1" max="1" width="5.75" style="69" customWidth="1"/>
    <col min="2" max="2" width="12.625" style="69" customWidth="1"/>
    <col min="3" max="6" width="9" style="69"/>
    <col min="7" max="7" width="16" style="69" customWidth="1"/>
    <col min="8" max="8" width="9" style="69"/>
    <col min="9" max="9" width="11.625" style="69"/>
    <col min="10" max="10" width="9.375" style="69"/>
    <col min="11" max="11" width="19" style="69" customWidth="1"/>
    <col min="12" max="12" width="20.375" style="69" customWidth="1"/>
    <col min="13" max="13" width="54.375" style="69" customWidth="1"/>
    <col min="14" max="14" width="12.625" style="69"/>
    <col min="15" max="15" width="13.875" style="69" customWidth="1"/>
    <col min="16" max="16" width="10.375" style="69"/>
    <col min="17" max="17" width="11.5" style="69"/>
    <col min="18" max="19" width="9.375" style="69"/>
    <col min="20" max="16384" width="9" style="69"/>
  </cols>
  <sheetData>
    <row r="1" ht="20.25" spans="1:19">
      <c r="A1" s="70" t="s">
        <v>0</v>
      </c>
      <c r="B1" s="70"/>
      <c r="C1" s="70"/>
      <c r="D1" s="70"/>
      <c r="E1" s="70"/>
      <c r="F1" s="70"/>
      <c r="G1" s="70"/>
      <c r="H1" s="70"/>
      <c r="I1" s="70"/>
      <c r="J1" s="70"/>
      <c r="K1" s="20"/>
      <c r="L1" s="20"/>
      <c r="M1" s="20"/>
      <c r="N1" s="20"/>
      <c r="O1" s="20"/>
      <c r="P1" s="77"/>
      <c r="Q1" s="77"/>
      <c r="R1" s="77"/>
      <c r="S1" s="77"/>
    </row>
    <row r="2" ht="40.5" spans="1:19">
      <c r="A2" s="71" t="s">
        <v>1</v>
      </c>
      <c r="B2" s="71" t="s">
        <v>2</v>
      </c>
      <c r="C2" s="71" t="s">
        <v>3</v>
      </c>
      <c r="D2" s="71" t="s">
        <v>4</v>
      </c>
      <c r="E2" s="71" t="s">
        <v>5</v>
      </c>
      <c r="F2" s="71" t="s">
        <v>6</v>
      </c>
      <c r="G2" s="71" t="s">
        <v>7</v>
      </c>
      <c r="H2" s="71" t="s">
        <v>8</v>
      </c>
      <c r="I2" s="71" t="s">
        <v>9</v>
      </c>
      <c r="J2" s="71" t="s">
        <v>10</v>
      </c>
      <c r="K2" s="71" t="s">
        <v>11</v>
      </c>
      <c r="L2" s="78" t="s">
        <v>7</v>
      </c>
      <c r="M2" s="20" t="s">
        <v>12</v>
      </c>
      <c r="N2" s="20"/>
      <c r="O2" s="20"/>
      <c r="P2" s="77"/>
      <c r="Q2" s="77"/>
      <c r="R2" s="77"/>
      <c r="S2" s="77"/>
    </row>
    <row r="3" ht="44.1" customHeight="1" spans="1:19">
      <c r="A3" s="45">
        <v>1</v>
      </c>
      <c r="B3" s="45"/>
      <c r="C3" s="45"/>
      <c r="D3" s="57" t="s">
        <v>13</v>
      </c>
      <c r="E3" s="56">
        <v>130</v>
      </c>
      <c r="F3" s="56" t="s">
        <v>14</v>
      </c>
      <c r="G3" s="57" t="s">
        <v>15</v>
      </c>
      <c r="H3" s="57"/>
      <c r="I3" s="57"/>
      <c r="J3" s="57">
        <v>104.594</v>
      </c>
      <c r="K3" s="57" t="s">
        <v>16</v>
      </c>
      <c r="L3" s="44" t="s">
        <v>17</v>
      </c>
      <c r="M3" s="20"/>
      <c r="N3" s="20"/>
      <c r="O3" s="20"/>
      <c r="P3" s="77"/>
      <c r="Q3" s="77"/>
      <c r="R3" s="77"/>
      <c r="S3" s="77"/>
    </row>
    <row r="4" ht="44.1" customHeight="1" spans="1:19">
      <c r="A4" s="45"/>
      <c r="B4" s="45"/>
      <c r="C4" s="45"/>
      <c r="D4" s="57"/>
      <c r="E4" s="56"/>
      <c r="F4" s="56"/>
      <c r="G4" s="57"/>
      <c r="H4" s="57"/>
      <c r="I4" s="57">
        <v>4.913</v>
      </c>
      <c r="J4" s="57"/>
      <c r="K4" s="57"/>
      <c r="L4" s="44"/>
      <c r="M4" s="20"/>
      <c r="N4" s="20"/>
      <c r="O4" s="20"/>
      <c r="P4" s="77"/>
      <c r="Q4" s="77"/>
      <c r="R4" s="77"/>
      <c r="S4" s="77"/>
    </row>
    <row r="5" ht="44.1" customHeight="1" spans="1:19">
      <c r="A5" s="45">
        <v>2</v>
      </c>
      <c r="B5" s="45"/>
      <c r="C5" s="45" t="s">
        <v>18</v>
      </c>
      <c r="D5" s="45" t="s">
        <v>19</v>
      </c>
      <c r="E5" s="44">
        <v>70</v>
      </c>
      <c r="F5" s="44" t="s">
        <v>20</v>
      </c>
      <c r="G5" s="45" t="s">
        <v>21</v>
      </c>
      <c r="H5" s="45">
        <v>6.956</v>
      </c>
      <c r="I5" s="45">
        <v>32.362</v>
      </c>
      <c r="J5" s="45">
        <f>104.594+6.356</f>
        <v>110.95</v>
      </c>
      <c r="K5" s="45" t="s">
        <v>22</v>
      </c>
      <c r="L5" s="44"/>
      <c r="M5" s="20" t="s">
        <v>23</v>
      </c>
      <c r="N5" s="20"/>
      <c r="O5" s="20"/>
      <c r="P5" s="77"/>
      <c r="Q5" s="77"/>
      <c r="R5" s="77"/>
      <c r="S5" s="77"/>
    </row>
    <row r="6" ht="44.1" customHeight="1" spans="1:19">
      <c r="A6" s="45"/>
      <c r="B6" s="45"/>
      <c r="C6" s="45"/>
      <c r="D6" s="45"/>
      <c r="E6" s="44"/>
      <c r="F6" s="44"/>
      <c r="G6" s="45" t="s">
        <v>24</v>
      </c>
      <c r="H6" s="45"/>
      <c r="I6" s="45">
        <v>45.457</v>
      </c>
      <c r="J6" s="45">
        <f>J5+45.457</f>
        <v>156.407</v>
      </c>
      <c r="K6" s="45" t="s">
        <v>25</v>
      </c>
      <c r="L6" s="45" t="s">
        <v>26</v>
      </c>
      <c r="M6" s="20">
        <f>70-6.956</f>
        <v>63.044</v>
      </c>
      <c r="N6" s="20"/>
      <c r="O6" s="20"/>
      <c r="P6" s="77"/>
      <c r="Q6" s="77"/>
      <c r="R6" s="77"/>
      <c r="S6" s="77"/>
    </row>
    <row r="7" ht="135" spans="1:19">
      <c r="A7" s="45">
        <v>3</v>
      </c>
      <c r="B7" s="45"/>
      <c r="C7" s="45" t="s">
        <v>18</v>
      </c>
      <c r="D7" s="45" t="s">
        <v>27</v>
      </c>
      <c r="E7" s="44">
        <v>19</v>
      </c>
      <c r="F7" s="44"/>
      <c r="G7" s="45" t="s">
        <v>28</v>
      </c>
      <c r="H7" s="45"/>
      <c r="I7" s="45">
        <v>37.178</v>
      </c>
      <c r="J7" s="45">
        <v>193.585</v>
      </c>
      <c r="K7" s="45" t="s">
        <v>29</v>
      </c>
      <c r="L7" s="45" t="s">
        <v>30</v>
      </c>
      <c r="M7" s="20"/>
      <c r="N7" s="20"/>
      <c r="O7" s="20"/>
      <c r="P7" s="77"/>
      <c r="Q7" s="77"/>
      <c r="R7" s="77"/>
      <c r="S7" s="77"/>
    </row>
    <row r="8" ht="40.5" spans="1:19">
      <c r="A8" s="45">
        <v>4</v>
      </c>
      <c r="B8" s="45"/>
      <c r="C8" s="45"/>
      <c r="D8" s="45" t="s">
        <v>31</v>
      </c>
      <c r="E8" s="44">
        <v>21</v>
      </c>
      <c r="F8" s="45" t="s">
        <v>32</v>
      </c>
      <c r="G8" s="45" t="s">
        <v>33</v>
      </c>
      <c r="H8" s="45"/>
      <c r="I8" s="45">
        <v>0.591</v>
      </c>
      <c r="J8" s="45">
        <v>193.585</v>
      </c>
      <c r="K8" s="45"/>
      <c r="L8" s="45" t="s">
        <v>34</v>
      </c>
      <c r="M8" s="20">
        <f>117.146-0.5</f>
        <v>116.646</v>
      </c>
      <c r="N8" s="20"/>
      <c r="O8" s="20"/>
      <c r="P8" s="77"/>
      <c r="Q8" s="77"/>
      <c r="R8" s="77"/>
      <c r="S8" s="77"/>
    </row>
    <row r="9" ht="94.5" spans="1:19">
      <c r="A9" s="44">
        <v>1</v>
      </c>
      <c r="B9" s="72">
        <v>44197</v>
      </c>
      <c r="C9" s="44" t="s">
        <v>18</v>
      </c>
      <c r="D9" s="44" t="s">
        <v>31</v>
      </c>
      <c r="E9" s="45">
        <v>21</v>
      </c>
      <c r="F9" s="45" t="s">
        <v>32</v>
      </c>
      <c r="G9" s="45" t="s">
        <v>35</v>
      </c>
      <c r="H9" s="45" t="s">
        <v>36</v>
      </c>
      <c r="I9" s="45"/>
      <c r="J9" s="45">
        <v>0.591</v>
      </c>
      <c r="K9" s="44">
        <f>E9-J9</f>
        <v>20.409</v>
      </c>
      <c r="L9" s="27">
        <f>J9+K9</f>
        <v>21</v>
      </c>
      <c r="M9" s="20"/>
      <c r="N9" s="20">
        <f>37.178-0.009</f>
        <v>37.169</v>
      </c>
      <c r="O9" s="20"/>
      <c r="P9" s="77"/>
      <c r="Q9" s="77">
        <v>18.178</v>
      </c>
      <c r="R9" s="77"/>
      <c r="S9" s="77"/>
    </row>
    <row r="10" ht="67.5" spans="1:19">
      <c r="A10" s="44"/>
      <c r="B10" s="72"/>
      <c r="C10" s="44"/>
      <c r="D10" s="44"/>
      <c r="E10" s="45"/>
      <c r="F10" s="45" t="s">
        <v>32</v>
      </c>
      <c r="G10" s="45" t="s">
        <v>37</v>
      </c>
      <c r="H10" s="45" t="s">
        <v>38</v>
      </c>
      <c r="I10" s="45"/>
      <c r="J10" s="45">
        <v>20.4</v>
      </c>
      <c r="K10" s="44">
        <f t="shared" ref="K10:K15" si="0">K9-J10</f>
        <v>0.00900000000000034</v>
      </c>
      <c r="L10" s="27"/>
      <c r="M10" s="20"/>
      <c r="N10" s="20">
        <f>J9+J10+J11+J12+J13+J14+J15</f>
        <v>117.146</v>
      </c>
      <c r="O10" s="20"/>
      <c r="P10" s="77"/>
      <c r="Q10" s="77">
        <v>25.224</v>
      </c>
      <c r="R10" s="77"/>
      <c r="S10" s="77"/>
    </row>
    <row r="11" ht="40.5" spans="1:19">
      <c r="A11" s="44"/>
      <c r="B11" s="73"/>
      <c r="C11" s="44"/>
      <c r="D11" s="44"/>
      <c r="E11" s="44"/>
      <c r="F11" s="45" t="s">
        <v>32</v>
      </c>
      <c r="G11" s="45" t="s">
        <v>39</v>
      </c>
      <c r="H11" s="45" t="s">
        <v>40</v>
      </c>
      <c r="I11" s="45"/>
      <c r="J11" s="45">
        <v>0.009</v>
      </c>
      <c r="K11" s="44">
        <v>0</v>
      </c>
      <c r="L11" s="27"/>
      <c r="M11" s="20"/>
      <c r="N11" s="20"/>
      <c r="O11" s="20"/>
      <c r="P11" s="77"/>
      <c r="Q11" s="77">
        <v>51.191</v>
      </c>
      <c r="R11" s="77"/>
      <c r="S11" s="77"/>
    </row>
    <row r="12" ht="67.5" spans="1:19">
      <c r="A12" s="44"/>
      <c r="B12" s="74">
        <v>44228</v>
      </c>
      <c r="C12" s="45" t="s">
        <v>18</v>
      </c>
      <c r="D12" s="45" t="s">
        <v>41</v>
      </c>
      <c r="E12" s="44">
        <v>119</v>
      </c>
      <c r="F12" s="45"/>
      <c r="G12" s="45" t="s">
        <v>37</v>
      </c>
      <c r="H12" s="45" t="s">
        <v>42</v>
      </c>
      <c r="I12" s="45"/>
      <c r="J12" s="45">
        <v>12.373</v>
      </c>
      <c r="K12" s="44">
        <f>E12-J12</f>
        <v>106.627</v>
      </c>
      <c r="L12" s="27"/>
      <c r="M12" s="20"/>
      <c r="N12" s="20"/>
      <c r="O12" s="20"/>
      <c r="P12" s="77"/>
      <c r="Q12" s="77">
        <v>14.28</v>
      </c>
      <c r="R12" s="77"/>
      <c r="S12" s="77"/>
    </row>
    <row r="13" ht="67.5" spans="1:19">
      <c r="A13" s="44">
        <v>2</v>
      </c>
      <c r="B13" s="74">
        <v>44379</v>
      </c>
      <c r="C13" s="45"/>
      <c r="D13" s="45"/>
      <c r="E13" s="45"/>
      <c r="F13" s="45"/>
      <c r="G13" s="45" t="s">
        <v>43</v>
      </c>
      <c r="H13" s="45" t="s">
        <v>44</v>
      </c>
      <c r="I13" s="45"/>
      <c r="J13" s="45">
        <v>18.417</v>
      </c>
      <c r="K13" s="44">
        <f t="shared" si="0"/>
        <v>88.21</v>
      </c>
      <c r="L13" s="27"/>
      <c r="M13" s="20"/>
      <c r="N13" s="20"/>
      <c r="O13" s="20"/>
      <c r="P13" s="77"/>
      <c r="Q13" s="77">
        <f>SUM(Q9:Q12)</f>
        <v>108.873</v>
      </c>
      <c r="R13" s="77"/>
      <c r="S13" s="77"/>
    </row>
    <row r="14" ht="67.5" spans="1:19">
      <c r="A14" s="44"/>
      <c r="B14" s="74">
        <v>44442</v>
      </c>
      <c r="C14" s="45"/>
      <c r="D14" s="45"/>
      <c r="E14" s="45"/>
      <c r="F14" s="45"/>
      <c r="G14" s="45" t="s">
        <v>45</v>
      </c>
      <c r="H14" s="45" t="s">
        <v>46</v>
      </c>
      <c r="I14" s="45"/>
      <c r="J14" s="45">
        <v>51.191</v>
      </c>
      <c r="K14" s="45">
        <f t="shared" si="0"/>
        <v>37.019</v>
      </c>
      <c r="L14" s="27"/>
      <c r="M14" s="20"/>
      <c r="N14" s="20"/>
      <c r="O14" s="20"/>
      <c r="P14" s="77"/>
      <c r="Q14" s="77"/>
      <c r="R14" s="77"/>
      <c r="S14" s="77"/>
    </row>
    <row r="15" ht="81" spans="1:19">
      <c r="A15" s="44"/>
      <c r="B15" s="74">
        <v>44470</v>
      </c>
      <c r="C15" s="45"/>
      <c r="D15" s="45"/>
      <c r="E15" s="45"/>
      <c r="F15" s="45"/>
      <c r="G15" s="45" t="s">
        <v>47</v>
      </c>
      <c r="H15" s="45" t="s">
        <v>48</v>
      </c>
      <c r="I15" s="45"/>
      <c r="J15" s="45">
        <v>14.165</v>
      </c>
      <c r="K15" s="45">
        <f t="shared" si="0"/>
        <v>22.854</v>
      </c>
      <c r="L15" s="27" t="s">
        <v>49</v>
      </c>
      <c r="M15" s="20"/>
      <c r="N15" s="20">
        <f>117.146-0.2698</f>
        <v>116.8762</v>
      </c>
      <c r="O15" s="20"/>
      <c r="P15" s="77"/>
      <c r="Q15" s="77"/>
      <c r="R15" s="77"/>
      <c r="S15" s="77"/>
    </row>
    <row r="16" ht="40.5" spans="1:19">
      <c r="A16" s="44"/>
      <c r="B16" s="45" t="s">
        <v>50</v>
      </c>
      <c r="C16" s="45"/>
      <c r="D16" s="45" t="s">
        <v>51</v>
      </c>
      <c r="E16" s="45">
        <v>13</v>
      </c>
      <c r="F16" s="45"/>
      <c r="G16" s="45"/>
      <c r="H16" s="45"/>
      <c r="I16" s="45"/>
      <c r="J16" s="45"/>
      <c r="K16" s="45">
        <f>K15+E16</f>
        <v>35.854</v>
      </c>
      <c r="L16" s="27"/>
      <c r="M16" s="20"/>
      <c r="N16" s="20"/>
      <c r="O16" s="20"/>
      <c r="P16" s="77"/>
      <c r="Q16" s="77"/>
      <c r="R16" s="77"/>
      <c r="S16" s="77"/>
    </row>
    <row r="17" ht="40.5" spans="1:19">
      <c r="A17" s="45"/>
      <c r="B17" s="45" t="s">
        <v>52</v>
      </c>
      <c r="C17" s="45"/>
      <c r="D17" s="45" t="s">
        <v>53</v>
      </c>
      <c r="E17" s="45">
        <v>130</v>
      </c>
      <c r="F17" s="45"/>
      <c r="G17" s="45"/>
      <c r="H17" s="45"/>
      <c r="I17" s="45"/>
      <c r="J17" s="45"/>
      <c r="K17" s="45">
        <v>130</v>
      </c>
      <c r="L17" s="27"/>
      <c r="M17" s="20"/>
      <c r="N17" s="20"/>
      <c r="O17" s="20">
        <f>I19+I20+I21+I25+I26</f>
        <v>212.8232</v>
      </c>
      <c r="P17" s="77"/>
      <c r="Q17" s="77"/>
      <c r="R17" s="77"/>
      <c r="S17" s="77"/>
    </row>
    <row r="18" spans="1:19">
      <c r="A18" s="45"/>
      <c r="B18" s="45"/>
      <c r="C18" s="45"/>
      <c r="D18" s="45"/>
      <c r="E18" s="45"/>
      <c r="F18" s="45"/>
      <c r="G18" s="45"/>
      <c r="H18" s="45"/>
      <c r="I18" s="45"/>
      <c r="J18" s="45"/>
      <c r="K18" s="45"/>
      <c r="L18" s="27"/>
      <c r="M18" s="20" t="s">
        <v>54</v>
      </c>
      <c r="N18" s="20"/>
      <c r="O18" s="20"/>
      <c r="P18" s="77"/>
      <c r="Q18" s="77"/>
      <c r="R18" s="77"/>
      <c r="S18" s="77"/>
    </row>
    <row r="19" ht="80.1" customHeight="1" spans="1:19">
      <c r="A19" s="45"/>
      <c r="B19" s="45" t="s">
        <v>55</v>
      </c>
      <c r="C19" s="45"/>
      <c r="D19" s="45" t="s">
        <v>53</v>
      </c>
      <c r="E19" s="45">
        <v>130</v>
      </c>
      <c r="F19" s="45"/>
      <c r="G19" s="45"/>
      <c r="H19" s="45"/>
      <c r="I19" s="45">
        <v>73.399</v>
      </c>
      <c r="J19" s="45">
        <v>73.399</v>
      </c>
      <c r="K19" s="45">
        <f>E19-J19</f>
        <v>56.601</v>
      </c>
      <c r="L19" s="45" t="s">
        <v>56</v>
      </c>
      <c r="M19" s="20"/>
      <c r="N19" s="20">
        <f>E19-I19</f>
        <v>56.601</v>
      </c>
      <c r="O19" s="20">
        <f>O17-212.8072</f>
        <v>0.0159999999999911</v>
      </c>
      <c r="P19" s="77"/>
      <c r="Q19" s="77"/>
      <c r="R19" s="77"/>
      <c r="S19" s="77"/>
    </row>
    <row r="20" spans="1:19">
      <c r="A20" s="45"/>
      <c r="B20" s="45"/>
      <c r="C20" s="45"/>
      <c r="E20" s="45"/>
      <c r="F20" s="45"/>
      <c r="G20" s="45"/>
      <c r="H20" s="45"/>
      <c r="I20" s="45">
        <v>18.0902</v>
      </c>
      <c r="J20" s="45">
        <f>J19+I20</f>
        <v>91.4892</v>
      </c>
      <c r="K20" s="45">
        <f>K19-I20</f>
        <v>38.5108</v>
      </c>
      <c r="L20" s="45"/>
      <c r="M20" s="20"/>
      <c r="N20" s="20"/>
      <c r="O20" s="20"/>
      <c r="P20" s="77"/>
      <c r="Q20" s="77"/>
      <c r="R20" s="49"/>
      <c r="S20" s="77"/>
    </row>
    <row r="21" ht="40.5" spans="1:19">
      <c r="A21" s="45"/>
      <c r="B21" s="45"/>
      <c r="C21" s="45"/>
      <c r="D21" s="45"/>
      <c r="E21" s="45"/>
      <c r="F21" s="45"/>
      <c r="G21" s="45"/>
      <c r="H21" s="45"/>
      <c r="I21" s="45">
        <v>34.952</v>
      </c>
      <c r="J21" s="45">
        <f>J20+I21</f>
        <v>126.4412</v>
      </c>
      <c r="K21" s="45">
        <f>K20-I21</f>
        <v>3.5588</v>
      </c>
      <c r="L21" s="45" t="s">
        <v>57</v>
      </c>
      <c r="M21" s="20" t="s">
        <v>58</v>
      </c>
      <c r="N21" s="20"/>
      <c r="O21" s="20"/>
      <c r="P21" s="77"/>
      <c r="Q21" s="77"/>
      <c r="R21" s="49"/>
      <c r="S21" s="77"/>
    </row>
    <row r="22" spans="1:19">
      <c r="A22" s="45"/>
      <c r="B22" s="45"/>
      <c r="C22" s="45"/>
      <c r="D22" s="45"/>
      <c r="E22" s="45"/>
      <c r="F22" s="45"/>
      <c r="G22" s="45"/>
      <c r="H22" s="45"/>
      <c r="I22" s="45"/>
      <c r="J22" s="45"/>
      <c r="K22" s="45">
        <v>3.6518</v>
      </c>
      <c r="L22" s="45"/>
      <c r="M22" s="20"/>
      <c r="N22" s="20"/>
      <c r="O22" s="20"/>
      <c r="P22" s="77"/>
      <c r="Q22" s="77"/>
      <c r="R22" s="49"/>
      <c r="S22" s="77"/>
    </row>
    <row r="23" spans="1:19">
      <c r="A23" s="45"/>
      <c r="B23" s="45">
        <v>2022</v>
      </c>
      <c r="C23" s="45"/>
      <c r="D23" s="45"/>
      <c r="E23" s="45">
        <v>13</v>
      </c>
      <c r="F23" s="45"/>
      <c r="G23" s="45"/>
      <c r="H23" s="45"/>
      <c r="I23" s="45"/>
      <c r="J23" s="45"/>
      <c r="K23" s="45">
        <f>K21+E23</f>
        <v>16.5588</v>
      </c>
      <c r="L23" s="45"/>
      <c r="M23" s="20"/>
      <c r="N23" s="20">
        <f>58.2814-34.952</f>
        <v>23.3294</v>
      </c>
      <c r="O23" s="20"/>
      <c r="P23" s="77"/>
      <c r="Q23" s="77"/>
      <c r="R23" s="49"/>
      <c r="S23" s="77"/>
    </row>
    <row r="24" ht="40.5" spans="1:19">
      <c r="A24" s="45"/>
      <c r="B24" s="45">
        <v>2022.12</v>
      </c>
      <c r="C24" s="45"/>
      <c r="D24" s="45" t="s">
        <v>59</v>
      </c>
      <c r="E24" s="45">
        <v>70</v>
      </c>
      <c r="F24" s="45"/>
      <c r="G24" s="45"/>
      <c r="H24" s="45"/>
      <c r="K24" s="45">
        <f>K23+E24</f>
        <v>86.5588</v>
      </c>
      <c r="L24" s="45"/>
      <c r="M24" s="20"/>
      <c r="N24" s="20"/>
      <c r="O24" s="20"/>
      <c r="P24" s="77" t="e">
        <f>I19+P2873.399</f>
        <v>#NAME?</v>
      </c>
      <c r="Q24" s="77"/>
      <c r="R24" s="49"/>
      <c r="S24" s="77"/>
    </row>
    <row r="25" spans="1:19">
      <c r="A25" s="45"/>
      <c r="B25" s="45">
        <v>2022.12</v>
      </c>
      <c r="C25" s="45"/>
      <c r="D25" s="45"/>
      <c r="E25" s="45"/>
      <c r="F25" s="45"/>
      <c r="G25" s="45"/>
      <c r="H25" s="45"/>
      <c r="I25" s="45">
        <v>36.7411</v>
      </c>
      <c r="J25" s="45">
        <f>J21+I25</f>
        <v>163.1823</v>
      </c>
      <c r="K25" s="45">
        <f>K24-I25</f>
        <v>49.8177</v>
      </c>
      <c r="L25" s="45"/>
      <c r="M25" s="20" t="s">
        <v>58</v>
      </c>
      <c r="N25" s="20"/>
      <c r="O25" s="20"/>
      <c r="P25" s="77">
        <v>18.0902</v>
      </c>
      <c r="Q25" s="77"/>
      <c r="R25" s="49"/>
      <c r="S25" s="77"/>
    </row>
    <row r="26" spans="1:19">
      <c r="A26" s="45"/>
      <c r="B26" s="45"/>
      <c r="C26" s="45"/>
      <c r="D26" s="45"/>
      <c r="E26" s="45"/>
      <c r="F26" s="45"/>
      <c r="G26" s="45"/>
      <c r="H26" s="45"/>
      <c r="I26" s="45">
        <v>49.6409</v>
      </c>
      <c r="J26" s="45">
        <f>J25+I26</f>
        <v>212.8232</v>
      </c>
      <c r="K26" s="45">
        <f>K25-I26</f>
        <v>0.1768</v>
      </c>
      <c r="L26" s="45"/>
      <c r="M26" s="20"/>
      <c r="N26" s="20"/>
      <c r="O26" s="20"/>
      <c r="P26" s="49"/>
      <c r="Q26" s="77"/>
      <c r="R26" s="49"/>
      <c r="S26" s="77"/>
    </row>
    <row r="27" ht="123" customHeight="1" spans="1:19">
      <c r="A27" s="45"/>
      <c r="B27" s="45">
        <v>2022.12</v>
      </c>
      <c r="C27" s="45"/>
      <c r="D27" s="45" t="s">
        <v>60</v>
      </c>
      <c r="E27" s="45">
        <v>365</v>
      </c>
      <c r="F27" s="45"/>
      <c r="G27" s="45"/>
      <c r="H27" s="45"/>
      <c r="I27" s="57">
        <v>8.6854</v>
      </c>
      <c r="J27" s="45">
        <f>I27</f>
        <v>8.6854</v>
      </c>
      <c r="K27" s="45">
        <f>E27-I27</f>
        <v>356.3146</v>
      </c>
      <c r="L27" s="45"/>
      <c r="M27" s="45" t="s">
        <v>61</v>
      </c>
      <c r="N27" s="20" t="s">
        <v>62</v>
      </c>
      <c r="O27" s="20"/>
      <c r="P27" s="49"/>
      <c r="Q27" s="49"/>
      <c r="R27" s="77"/>
      <c r="S27" s="77"/>
    </row>
    <row r="28" ht="27" spans="1:19">
      <c r="A28" s="45"/>
      <c r="B28" s="45"/>
      <c r="C28" s="45"/>
      <c r="D28" s="45"/>
      <c r="E28" s="45"/>
      <c r="F28" s="45"/>
      <c r="G28" s="45"/>
      <c r="H28" s="45"/>
      <c r="I28" s="57">
        <v>21.9007</v>
      </c>
      <c r="J28" s="45">
        <f>J27+I28</f>
        <v>30.5861</v>
      </c>
      <c r="K28" s="45">
        <f>K27-I28</f>
        <v>334.4139</v>
      </c>
      <c r="L28" s="45"/>
      <c r="M28" s="45" t="s">
        <v>63</v>
      </c>
      <c r="N28" s="20" t="s">
        <v>64</v>
      </c>
      <c r="O28" s="20"/>
      <c r="P28" s="49"/>
      <c r="Q28" s="49"/>
      <c r="R28" s="77"/>
      <c r="S28" s="77"/>
    </row>
    <row r="29" ht="27" spans="1:19">
      <c r="A29" s="45"/>
      <c r="B29" s="45">
        <v>2023.5</v>
      </c>
      <c r="C29" s="45"/>
      <c r="D29" s="45"/>
      <c r="E29" s="45"/>
      <c r="F29" s="45"/>
      <c r="G29" s="45"/>
      <c r="H29" s="45"/>
      <c r="I29" s="57">
        <v>2.9635</v>
      </c>
      <c r="J29" s="45">
        <f t="shared" ref="J29:J60" si="1">J28+I29</f>
        <v>33.5496</v>
      </c>
      <c r="K29" s="45">
        <f>K28-I29</f>
        <v>331.4504</v>
      </c>
      <c r="L29" s="45"/>
      <c r="M29" s="49" t="s">
        <v>65</v>
      </c>
      <c r="N29" s="79" t="s">
        <v>66</v>
      </c>
      <c r="O29" s="20"/>
      <c r="P29" s="49"/>
      <c r="Q29" s="49"/>
      <c r="R29" s="77"/>
      <c r="S29" s="77"/>
    </row>
    <row r="30" ht="54" spans="1:19">
      <c r="A30" s="45"/>
      <c r="B30" s="45">
        <v>2023.7</v>
      </c>
      <c r="C30" s="45"/>
      <c r="D30" s="45"/>
      <c r="E30" s="45"/>
      <c r="F30" s="45"/>
      <c r="G30" s="45"/>
      <c r="H30" s="45"/>
      <c r="I30" s="80">
        <v>9.8173</v>
      </c>
      <c r="J30" s="45">
        <f t="shared" si="1"/>
        <v>43.3669</v>
      </c>
      <c r="K30" s="45">
        <f>K29-I30</f>
        <v>321.6331</v>
      </c>
      <c r="L30" s="45"/>
      <c r="M30" s="49" t="s">
        <v>67</v>
      </c>
      <c r="N30" s="79" t="s">
        <v>68</v>
      </c>
      <c r="O30" s="20"/>
      <c r="P30" s="49"/>
      <c r="Q30" s="49"/>
      <c r="R30" s="77"/>
      <c r="S30" s="77"/>
    </row>
    <row r="31" spans="1:19">
      <c r="A31" s="58"/>
      <c r="B31" s="45"/>
      <c r="C31" s="58"/>
      <c r="D31" s="45"/>
      <c r="E31" s="58"/>
      <c r="F31" s="58"/>
      <c r="G31" s="58"/>
      <c r="H31" s="58"/>
      <c r="I31" s="81">
        <v>6.2797</v>
      </c>
      <c r="J31" s="45">
        <f t="shared" si="1"/>
        <v>49.6466</v>
      </c>
      <c r="K31" s="45">
        <f>K30-I31</f>
        <v>315.3534</v>
      </c>
      <c r="L31" s="43"/>
      <c r="M31" s="49" t="s">
        <v>69</v>
      </c>
      <c r="N31" s="77"/>
      <c r="O31" s="77"/>
      <c r="Q31" s="49"/>
      <c r="R31" s="77"/>
      <c r="S31" s="77"/>
    </row>
    <row r="32" ht="40.5" spans="1:19">
      <c r="A32" s="58"/>
      <c r="B32" s="45">
        <v>2023.6</v>
      </c>
      <c r="C32" s="58"/>
      <c r="D32" s="45" t="s">
        <v>70</v>
      </c>
      <c r="E32" s="58">
        <v>28</v>
      </c>
      <c r="F32" s="58"/>
      <c r="G32" s="58"/>
      <c r="H32" s="58"/>
      <c r="I32" s="81">
        <v>0</v>
      </c>
      <c r="J32" s="45">
        <f t="shared" si="1"/>
        <v>49.6466</v>
      </c>
      <c r="K32" s="45">
        <f>K31+E32</f>
        <v>343.3534</v>
      </c>
      <c r="L32" s="43"/>
      <c r="M32" s="49"/>
      <c r="N32" s="77"/>
      <c r="O32" s="77"/>
      <c r="Q32" s="49"/>
      <c r="R32" s="77"/>
      <c r="S32" s="77"/>
    </row>
    <row r="33" spans="1:19">
      <c r="A33" s="58"/>
      <c r="B33" s="58" t="s">
        <v>71</v>
      </c>
      <c r="C33" s="58"/>
      <c r="D33" s="58"/>
      <c r="E33" s="58"/>
      <c r="F33" s="58"/>
      <c r="G33" s="58"/>
      <c r="H33" s="58"/>
      <c r="I33" s="82">
        <v>8.5496</v>
      </c>
      <c r="J33" s="45">
        <f t="shared" si="1"/>
        <v>58.1962</v>
      </c>
      <c r="K33" s="45"/>
      <c r="L33" s="43"/>
      <c r="M33" s="49" t="s">
        <v>72</v>
      </c>
      <c r="N33" s="77" t="s">
        <v>73</v>
      </c>
      <c r="O33" s="77"/>
      <c r="P33" s="49"/>
      <c r="Q33" s="77"/>
      <c r="R33" s="77"/>
      <c r="S33" s="77"/>
    </row>
    <row r="34" spans="1:19">
      <c r="A34" s="58"/>
      <c r="B34" s="58"/>
      <c r="C34" s="58"/>
      <c r="D34" s="58"/>
      <c r="E34" s="58"/>
      <c r="F34" s="58"/>
      <c r="G34" s="58"/>
      <c r="H34" s="58"/>
      <c r="I34" s="81">
        <v>18.3576</v>
      </c>
      <c r="J34" s="45">
        <f t="shared" si="1"/>
        <v>76.5538</v>
      </c>
      <c r="K34" s="45"/>
      <c r="L34" s="43"/>
      <c r="M34" s="77" t="s">
        <v>74</v>
      </c>
      <c r="N34" s="77"/>
      <c r="O34" s="77"/>
      <c r="P34" s="49"/>
      <c r="Q34" s="77"/>
      <c r="R34" s="77"/>
      <c r="S34" s="77"/>
    </row>
    <row r="35" ht="40.5" spans="1:12">
      <c r="A35" s="75"/>
      <c r="B35" s="75" t="s">
        <v>75</v>
      </c>
      <c r="C35" s="75"/>
      <c r="D35" s="45" t="s">
        <v>76</v>
      </c>
      <c r="E35" s="75">
        <v>14</v>
      </c>
      <c r="F35" s="75"/>
      <c r="G35" s="75"/>
      <c r="H35" s="75"/>
      <c r="I35" s="75">
        <v>0</v>
      </c>
      <c r="J35" s="45">
        <f t="shared" si="1"/>
        <v>76.5538</v>
      </c>
      <c r="K35" s="45"/>
      <c r="L35" s="75"/>
    </row>
    <row r="36" spans="1:13">
      <c r="A36" s="75"/>
      <c r="B36" s="75"/>
      <c r="C36" s="75"/>
      <c r="D36" s="45"/>
      <c r="E36" s="75"/>
      <c r="F36" s="75"/>
      <c r="G36" s="75"/>
      <c r="H36" s="75"/>
      <c r="I36" s="75">
        <v>9.5971</v>
      </c>
      <c r="J36" s="45">
        <f t="shared" si="1"/>
        <v>86.1509</v>
      </c>
      <c r="K36" s="45"/>
      <c r="L36" s="75"/>
      <c r="M36" s="69" t="s">
        <v>77</v>
      </c>
    </row>
    <row r="37" spans="1:13">
      <c r="A37" s="75"/>
      <c r="B37" s="75"/>
      <c r="C37" s="75"/>
      <c r="D37" s="75"/>
      <c r="E37" s="75"/>
      <c r="F37" s="75"/>
      <c r="G37" s="75"/>
      <c r="H37" s="75"/>
      <c r="I37" s="75">
        <v>6.675</v>
      </c>
      <c r="J37" s="45">
        <f t="shared" si="1"/>
        <v>92.8259</v>
      </c>
      <c r="K37" s="45"/>
      <c r="L37" s="75"/>
      <c r="M37" s="69" t="s">
        <v>78</v>
      </c>
    </row>
    <row r="38" spans="1:13">
      <c r="A38" s="75"/>
      <c r="B38" s="75"/>
      <c r="C38" s="75"/>
      <c r="D38" s="75"/>
      <c r="E38" s="75"/>
      <c r="F38" s="75"/>
      <c r="G38" s="75"/>
      <c r="H38" s="76"/>
      <c r="I38" s="75">
        <v>8.5972</v>
      </c>
      <c r="J38" s="45">
        <f t="shared" si="1"/>
        <v>101.4231</v>
      </c>
      <c r="K38" s="45"/>
      <c r="L38" s="75"/>
      <c r="M38" s="69" t="s">
        <v>79</v>
      </c>
    </row>
    <row r="39" spans="1:13">
      <c r="A39" s="75"/>
      <c r="B39" s="75"/>
      <c r="C39" s="75"/>
      <c r="D39" s="75"/>
      <c r="E39" s="75"/>
      <c r="F39" s="75"/>
      <c r="G39" s="75"/>
      <c r="H39" s="75"/>
      <c r="I39" s="75">
        <v>0.8546</v>
      </c>
      <c r="J39" s="45">
        <f t="shared" si="1"/>
        <v>102.2777</v>
      </c>
      <c r="K39" s="45"/>
      <c r="L39" s="75"/>
      <c r="M39" s="69" t="s">
        <v>80</v>
      </c>
    </row>
    <row r="40" spans="1:13">
      <c r="A40" s="75"/>
      <c r="B40" s="75"/>
      <c r="C40" s="75"/>
      <c r="D40" s="75"/>
      <c r="E40" s="75"/>
      <c r="F40" s="75"/>
      <c r="G40" s="75"/>
      <c r="H40" s="75"/>
      <c r="I40" s="75">
        <v>2.2126</v>
      </c>
      <c r="J40" s="45">
        <f t="shared" si="1"/>
        <v>104.4903</v>
      </c>
      <c r="K40" s="75"/>
      <c r="L40" s="75"/>
      <c r="M40" s="69" t="s">
        <v>81</v>
      </c>
    </row>
    <row r="41" spans="1:12">
      <c r="A41" s="75"/>
      <c r="B41" s="75"/>
      <c r="C41" s="75"/>
      <c r="D41" s="75"/>
      <c r="E41" s="75"/>
      <c r="F41" s="75"/>
      <c r="G41" s="75">
        <f>119+13+130+70+365+28+14</f>
        <v>739</v>
      </c>
      <c r="H41" s="75"/>
      <c r="I41" s="75">
        <v>2.7054</v>
      </c>
      <c r="J41" s="45">
        <f t="shared" si="1"/>
        <v>107.1957</v>
      </c>
      <c r="K41" s="75" t="s">
        <v>82</v>
      </c>
      <c r="L41" s="75"/>
    </row>
    <row r="42" spans="1:13">
      <c r="A42" s="75"/>
      <c r="B42" s="75"/>
      <c r="C42" s="75"/>
      <c r="D42" s="75"/>
      <c r="E42" s="75"/>
      <c r="F42" s="75"/>
      <c r="G42" s="75"/>
      <c r="H42" s="75"/>
      <c r="I42" s="75">
        <v>6.3302</v>
      </c>
      <c r="J42" s="45">
        <f t="shared" si="1"/>
        <v>113.5259</v>
      </c>
      <c r="K42" s="75"/>
      <c r="L42" s="75"/>
      <c r="M42" s="69" t="s">
        <v>83</v>
      </c>
    </row>
    <row r="43" spans="1:13">
      <c r="A43" s="75"/>
      <c r="B43" s="75"/>
      <c r="C43" s="75"/>
      <c r="D43" s="75"/>
      <c r="E43" s="75"/>
      <c r="F43" s="75"/>
      <c r="G43" s="75"/>
      <c r="H43" s="75"/>
      <c r="I43" s="75">
        <v>1.1</v>
      </c>
      <c r="J43" s="45">
        <f t="shared" si="1"/>
        <v>114.6259</v>
      </c>
      <c r="K43" s="75"/>
      <c r="L43" s="75"/>
      <c r="M43" s="69" t="s">
        <v>84</v>
      </c>
    </row>
    <row r="44" spans="1:13">
      <c r="A44" s="75"/>
      <c r="B44" s="75"/>
      <c r="C44" s="75"/>
      <c r="D44" s="75"/>
      <c r="E44" s="75"/>
      <c r="F44" s="75"/>
      <c r="G44" s="75"/>
      <c r="H44" s="75"/>
      <c r="I44" s="75">
        <v>4.0794</v>
      </c>
      <c r="J44" s="45">
        <f t="shared" si="1"/>
        <v>118.7053</v>
      </c>
      <c r="K44" s="75"/>
      <c r="L44" s="75"/>
      <c r="M44" s="69" t="s">
        <v>85</v>
      </c>
    </row>
    <row r="45" spans="1:12">
      <c r="A45" s="75"/>
      <c r="B45" s="75"/>
      <c r="C45" s="75"/>
      <c r="D45" s="75"/>
      <c r="E45" s="75"/>
      <c r="F45" s="75"/>
      <c r="G45" s="75"/>
      <c r="H45" s="75"/>
      <c r="I45" s="75">
        <v>1.7152</v>
      </c>
      <c r="J45" s="45">
        <f t="shared" si="1"/>
        <v>120.4205</v>
      </c>
      <c r="K45" s="75"/>
      <c r="L45" s="75"/>
    </row>
    <row r="46" spans="1:13">
      <c r="A46" s="75"/>
      <c r="B46" s="75"/>
      <c r="C46" s="75"/>
      <c r="D46" s="75"/>
      <c r="E46" s="75"/>
      <c r="F46" s="75"/>
      <c r="G46" s="75"/>
      <c r="H46" s="75"/>
      <c r="I46" s="75">
        <v>3.7062</v>
      </c>
      <c r="J46" s="45">
        <f t="shared" si="1"/>
        <v>124.1267</v>
      </c>
      <c r="K46" s="75"/>
      <c r="L46" s="75"/>
      <c r="M46" s="69" t="s">
        <v>86</v>
      </c>
    </row>
    <row r="47" spans="1:13">
      <c r="A47" s="75"/>
      <c r="B47" s="75"/>
      <c r="C47" s="75"/>
      <c r="D47" s="75"/>
      <c r="E47" s="75"/>
      <c r="F47" s="75"/>
      <c r="G47" s="75"/>
      <c r="H47" s="75"/>
      <c r="I47" s="75">
        <v>9.2825</v>
      </c>
      <c r="J47" s="45">
        <f t="shared" si="1"/>
        <v>133.4092</v>
      </c>
      <c r="K47" s="75"/>
      <c r="L47" s="75"/>
      <c r="M47" s="69" t="s">
        <v>87</v>
      </c>
    </row>
    <row r="48" spans="1:12">
      <c r="A48" s="75"/>
      <c r="B48" s="75"/>
      <c r="C48" s="75"/>
      <c r="D48" s="75"/>
      <c r="E48" s="75"/>
      <c r="F48" s="75"/>
      <c r="G48" s="75"/>
      <c r="H48" s="75"/>
      <c r="I48" s="75">
        <v>4.0994</v>
      </c>
      <c r="J48" s="45">
        <f t="shared" si="1"/>
        <v>137.5086</v>
      </c>
      <c r="K48" s="75"/>
      <c r="L48" s="75"/>
    </row>
    <row r="49" spans="1:12">
      <c r="A49" s="75"/>
      <c r="B49" s="75"/>
      <c r="C49" s="75"/>
      <c r="D49" s="75"/>
      <c r="E49" s="75"/>
      <c r="F49" s="75"/>
      <c r="G49" s="75"/>
      <c r="H49" s="75"/>
      <c r="I49" s="75">
        <v>3.7508</v>
      </c>
      <c r="J49" s="45">
        <f t="shared" si="1"/>
        <v>141.2594</v>
      </c>
      <c r="K49" s="75"/>
      <c r="L49" s="75"/>
    </row>
    <row r="50" spans="1:13">
      <c r="A50" s="75"/>
      <c r="B50" s="75"/>
      <c r="C50" s="75"/>
      <c r="D50" s="75"/>
      <c r="E50" s="75"/>
      <c r="F50" s="75"/>
      <c r="G50" s="75"/>
      <c r="H50" s="75"/>
      <c r="I50" s="75">
        <v>5.0514</v>
      </c>
      <c r="J50" s="45">
        <f t="shared" si="1"/>
        <v>146.3108</v>
      </c>
      <c r="K50" s="75"/>
      <c r="L50" s="75"/>
      <c r="M50" s="69">
        <f>J47-21.5806</f>
        <v>111.8286</v>
      </c>
    </row>
    <row r="51" spans="1:12">
      <c r="A51" s="75"/>
      <c r="B51" s="75"/>
      <c r="C51" s="75"/>
      <c r="D51" s="75"/>
      <c r="E51" s="75"/>
      <c r="F51" s="75"/>
      <c r="G51" s="75"/>
      <c r="H51" s="75"/>
      <c r="I51" s="75">
        <v>4.2738</v>
      </c>
      <c r="J51" s="45">
        <f t="shared" si="1"/>
        <v>150.5846</v>
      </c>
      <c r="K51" s="75"/>
      <c r="L51" s="75"/>
    </row>
    <row r="52" ht="40.5" spans="1:12">
      <c r="A52" s="75"/>
      <c r="B52" s="75" t="s">
        <v>75</v>
      </c>
      <c r="C52" s="75"/>
      <c r="D52" s="45" t="s">
        <v>88</v>
      </c>
      <c r="E52" s="75">
        <v>20</v>
      </c>
      <c r="F52" s="75"/>
      <c r="G52" s="75"/>
      <c r="H52" s="75"/>
      <c r="I52" s="75">
        <v>7.4887</v>
      </c>
      <c r="J52" s="45">
        <f t="shared" si="1"/>
        <v>158.0733</v>
      </c>
      <c r="K52" s="75"/>
      <c r="L52" s="75" t="s">
        <v>89</v>
      </c>
    </row>
    <row r="53" spans="1:13">
      <c r="A53" s="75"/>
      <c r="B53" s="75"/>
      <c r="C53" s="75"/>
      <c r="D53" s="75"/>
      <c r="E53" s="75">
        <f>E27+E32+E35+E52</f>
        <v>427</v>
      </c>
      <c r="F53" s="75"/>
      <c r="G53" s="75"/>
      <c r="H53" s="75"/>
      <c r="I53" s="75">
        <v>7.9229</v>
      </c>
      <c r="J53" s="45">
        <f t="shared" si="1"/>
        <v>165.9962</v>
      </c>
      <c r="K53" s="75"/>
      <c r="L53" s="75"/>
      <c r="M53" s="69">
        <f>427-21.5806</f>
        <v>405.4194</v>
      </c>
    </row>
    <row r="54" spans="1:12">
      <c r="A54" s="75"/>
      <c r="B54" s="75"/>
      <c r="C54" s="75"/>
      <c r="D54" s="75"/>
      <c r="E54" s="75"/>
      <c r="F54" s="75"/>
      <c r="G54" s="75"/>
      <c r="H54" s="75"/>
      <c r="I54" s="75">
        <v>13.4637</v>
      </c>
      <c r="J54" s="45">
        <f t="shared" si="1"/>
        <v>179.4599</v>
      </c>
      <c r="K54" s="75"/>
      <c r="L54" s="75"/>
    </row>
    <row r="55" spans="1:13">
      <c r="A55" s="75"/>
      <c r="B55" s="75"/>
      <c r="C55" s="75"/>
      <c r="D55" s="75"/>
      <c r="E55" s="75"/>
      <c r="F55" s="75"/>
      <c r="G55" s="75"/>
      <c r="H55" s="75"/>
      <c r="I55" s="75">
        <v>1.46</v>
      </c>
      <c r="J55" s="45">
        <f t="shared" si="1"/>
        <v>180.9199</v>
      </c>
      <c r="K55" s="75"/>
      <c r="L55" s="75"/>
      <c r="M55" s="69" t="s">
        <v>90</v>
      </c>
    </row>
    <row r="56" spans="1:13">
      <c r="A56" s="75"/>
      <c r="B56" s="75"/>
      <c r="C56" s="75"/>
      <c r="D56" s="75"/>
      <c r="E56" s="75"/>
      <c r="F56" s="75"/>
      <c r="G56" s="75"/>
      <c r="H56" s="75"/>
      <c r="I56" s="75">
        <v>1.8565</v>
      </c>
      <c r="J56" s="45">
        <f t="shared" si="1"/>
        <v>182.7764</v>
      </c>
      <c r="K56" s="75"/>
      <c r="L56" s="75"/>
      <c r="M56" s="69">
        <f>I55+I56+I57</f>
        <v>5.4071</v>
      </c>
    </row>
    <row r="57" spans="1:12">
      <c r="A57" s="75"/>
      <c r="B57" s="75"/>
      <c r="C57" s="75"/>
      <c r="D57" s="75"/>
      <c r="E57" s="75"/>
      <c r="F57" s="75"/>
      <c r="G57" s="75"/>
      <c r="H57" s="75"/>
      <c r="I57" s="75">
        <v>2.0906</v>
      </c>
      <c r="J57" s="45">
        <f t="shared" si="1"/>
        <v>184.867</v>
      </c>
      <c r="K57" s="75"/>
      <c r="L57" s="75"/>
    </row>
    <row r="58" spans="1:12">
      <c r="A58" s="75"/>
      <c r="B58" s="75"/>
      <c r="C58" s="75"/>
      <c r="D58" s="75"/>
      <c r="E58" s="75"/>
      <c r="F58" s="75"/>
      <c r="G58" s="75"/>
      <c r="H58" s="75"/>
      <c r="I58" s="75">
        <v>4.1302</v>
      </c>
      <c r="J58" s="45">
        <f t="shared" si="1"/>
        <v>188.9972</v>
      </c>
      <c r="K58" s="75"/>
      <c r="L58" s="75"/>
    </row>
    <row r="59" ht="15" spans="1:13">
      <c r="A59" s="75"/>
      <c r="B59" s="75"/>
      <c r="C59" s="75"/>
      <c r="D59" s="75"/>
      <c r="E59" s="75"/>
      <c r="F59" s="75"/>
      <c r="G59" s="75"/>
      <c r="H59" s="75"/>
      <c r="I59" s="75">
        <v>2.6032</v>
      </c>
      <c r="J59" s="45">
        <f t="shared" si="1"/>
        <v>191.6004</v>
      </c>
      <c r="K59" s="75" t="s">
        <v>91</v>
      </c>
      <c r="L59" s="75">
        <v>235.3996</v>
      </c>
      <c r="M59" s="83" t="s">
        <v>92</v>
      </c>
    </row>
    <row r="60" spans="1:12">
      <c r="A60" s="75"/>
      <c r="B60" s="75"/>
      <c r="C60" s="75"/>
      <c r="D60" s="75"/>
      <c r="E60" s="75"/>
      <c r="F60" s="75"/>
      <c r="G60" s="75"/>
      <c r="H60" s="75"/>
      <c r="I60" s="75">
        <v>2.55</v>
      </c>
      <c r="J60" s="45">
        <f t="shared" si="1"/>
        <v>194.1504</v>
      </c>
      <c r="K60" s="75"/>
      <c r="L60" s="75">
        <f>L59-0.57</f>
        <v>234.8296</v>
      </c>
    </row>
    <row r="61" spans="1:12">
      <c r="A61" s="75"/>
      <c r="B61" s="75"/>
      <c r="C61" s="75"/>
      <c r="D61" s="75"/>
      <c r="E61" s="75"/>
      <c r="F61" s="75"/>
      <c r="G61" s="75"/>
      <c r="H61" s="75"/>
      <c r="I61" s="75"/>
      <c r="J61" s="45">
        <v>0.57</v>
      </c>
      <c r="K61" s="75" t="s">
        <v>93</v>
      </c>
      <c r="L61" s="75">
        <f>L60-0.57</f>
        <v>234.2596</v>
      </c>
    </row>
    <row r="62" spans="1:13">
      <c r="A62" s="75"/>
      <c r="B62" s="75"/>
      <c r="C62" s="75"/>
      <c r="D62" s="75"/>
      <c r="E62" s="75"/>
      <c r="F62" s="75"/>
      <c r="G62" s="75"/>
      <c r="H62" s="75"/>
      <c r="I62" s="75"/>
      <c r="J62" s="45">
        <v>0.058</v>
      </c>
      <c r="K62" s="75"/>
      <c r="L62" s="75">
        <f>L61-0.57</f>
        <v>233.6896</v>
      </c>
      <c r="M62" s="69">
        <f>I54+I55+I56+I57</f>
        <v>18.8708</v>
      </c>
    </row>
    <row r="63" spans="1:12">
      <c r="A63" s="75"/>
      <c r="B63" s="75"/>
      <c r="C63" s="75"/>
      <c r="D63" s="75"/>
      <c r="E63" s="75"/>
      <c r="F63" s="75"/>
      <c r="G63" s="75"/>
      <c r="H63" s="75"/>
      <c r="I63" s="75"/>
      <c r="J63" s="45">
        <f>SUM(J60:J62)</f>
        <v>194.7784</v>
      </c>
      <c r="K63" s="75"/>
      <c r="L63" s="75"/>
    </row>
    <row r="64" ht="84" spans="1:12">
      <c r="A64" s="75"/>
      <c r="B64" s="75"/>
      <c r="C64" s="75"/>
      <c r="D64" s="75"/>
      <c r="E64" s="75"/>
      <c r="F64" s="75"/>
      <c r="G64" s="75"/>
      <c r="H64" s="75"/>
      <c r="I64" s="75"/>
      <c r="J64" s="45">
        <f>E53-J63</f>
        <v>232.2216</v>
      </c>
      <c r="K64" s="84" t="s">
        <v>94</v>
      </c>
      <c r="L64" s="75"/>
    </row>
    <row r="65" spans="1:15">
      <c r="A65" s="75"/>
      <c r="B65" s="75"/>
      <c r="C65" s="75"/>
      <c r="D65" s="75"/>
      <c r="E65" s="75"/>
      <c r="F65" s="75"/>
      <c r="G65" s="75"/>
      <c r="H65" s="85"/>
      <c r="I65" s="75">
        <v>0.16</v>
      </c>
      <c r="J65" s="45">
        <v>0.16</v>
      </c>
      <c r="K65" s="75">
        <f>J64-I65</f>
        <v>232.0616</v>
      </c>
      <c r="L65" s="75"/>
      <c r="M65" s="87" t="s">
        <v>95</v>
      </c>
      <c r="N65" s="88"/>
      <c r="O65" s="89"/>
    </row>
    <row r="66" spans="1:15">
      <c r="A66" s="75"/>
      <c r="B66" s="75"/>
      <c r="C66" s="75"/>
      <c r="D66" s="75"/>
      <c r="E66" s="75"/>
      <c r="F66" s="75"/>
      <c r="G66" s="75"/>
      <c r="H66" s="85"/>
      <c r="I66" s="75">
        <v>2.083</v>
      </c>
      <c r="J66" s="45">
        <f>J65+I66</f>
        <v>2.243</v>
      </c>
      <c r="K66" s="75">
        <f>K65-I66</f>
        <v>229.9786</v>
      </c>
      <c r="L66" s="75"/>
      <c r="M66" s="87" t="s">
        <v>95</v>
      </c>
      <c r="N66" s="90"/>
      <c r="O66" s="91"/>
    </row>
    <row r="67" spans="1:15">
      <c r="A67" s="75"/>
      <c r="B67" s="75"/>
      <c r="C67" s="75"/>
      <c r="D67" s="75"/>
      <c r="E67" s="75"/>
      <c r="F67" s="75"/>
      <c r="G67" s="75"/>
      <c r="H67" s="85"/>
      <c r="I67" s="75">
        <v>3.084</v>
      </c>
      <c r="J67" s="45">
        <f>J66+I67</f>
        <v>5.327</v>
      </c>
      <c r="K67" s="75">
        <f>K66-I67</f>
        <v>226.8946</v>
      </c>
      <c r="L67" s="75"/>
      <c r="M67" s="87" t="s">
        <v>95</v>
      </c>
      <c r="N67" s="90"/>
      <c r="O67" s="91"/>
    </row>
    <row r="68" spans="1:15">
      <c r="A68" s="75"/>
      <c r="B68" s="75"/>
      <c r="C68" s="75"/>
      <c r="D68" s="75"/>
      <c r="E68" s="75"/>
      <c r="F68" s="75"/>
      <c r="G68" s="75"/>
      <c r="H68" s="85"/>
      <c r="I68" s="75"/>
      <c r="J68" s="45"/>
      <c r="K68" s="75"/>
      <c r="L68" s="75"/>
      <c r="M68" s="87"/>
      <c r="N68" s="90"/>
      <c r="O68" s="91"/>
    </row>
    <row r="69" spans="1:15">
      <c r="A69" s="75"/>
      <c r="B69" s="75"/>
      <c r="C69" s="75"/>
      <c r="D69" s="75"/>
      <c r="E69" s="75"/>
      <c r="F69" s="75"/>
      <c r="G69" s="75"/>
      <c r="H69" s="85"/>
      <c r="I69" s="75"/>
      <c r="J69" s="45"/>
      <c r="K69" s="75"/>
      <c r="L69" s="75"/>
      <c r="N69" s="90"/>
      <c r="O69" s="91"/>
    </row>
    <row r="70" spans="1:15">
      <c r="A70" s="75"/>
      <c r="B70" s="75" t="s">
        <v>75</v>
      </c>
      <c r="C70" s="75"/>
      <c r="D70" s="45"/>
      <c r="E70" s="75"/>
      <c r="F70" s="75"/>
      <c r="G70" s="75"/>
      <c r="H70" s="85"/>
      <c r="I70" s="75"/>
      <c r="J70" s="45"/>
      <c r="K70" s="75"/>
      <c r="L70" s="75"/>
      <c r="N70" s="90"/>
      <c r="O70" s="91"/>
    </row>
    <row r="71" spans="1:15">
      <c r="A71" s="75"/>
      <c r="B71" s="75"/>
      <c r="C71" s="75"/>
      <c r="D71" s="75"/>
      <c r="E71" s="75"/>
      <c r="F71" s="75"/>
      <c r="G71" s="75"/>
      <c r="H71" s="85"/>
      <c r="I71" s="75"/>
      <c r="J71" s="45"/>
      <c r="K71" s="75"/>
      <c r="L71" s="75"/>
      <c r="N71" s="90"/>
      <c r="O71" s="91"/>
    </row>
    <row r="72" spans="1:15">
      <c r="A72" s="75"/>
      <c r="B72" s="75"/>
      <c r="C72" s="75"/>
      <c r="D72" s="75"/>
      <c r="E72" s="75"/>
      <c r="F72" s="75"/>
      <c r="G72" s="75"/>
      <c r="H72" s="85"/>
      <c r="I72" s="75"/>
      <c r="J72" s="45"/>
      <c r="K72" s="75"/>
      <c r="L72" s="75"/>
      <c r="N72" s="90"/>
      <c r="O72" s="91"/>
    </row>
    <row r="73" spans="1:15">
      <c r="A73" s="75"/>
      <c r="B73" s="75"/>
      <c r="C73" s="75"/>
      <c r="D73" s="75"/>
      <c r="E73" s="75"/>
      <c r="F73" s="75"/>
      <c r="G73" s="75"/>
      <c r="H73" s="85"/>
      <c r="I73" s="75"/>
      <c r="J73" s="45"/>
      <c r="K73" s="75"/>
      <c r="L73" s="75"/>
      <c r="N73" s="90"/>
      <c r="O73" s="91"/>
    </row>
    <row r="74" spans="1:15">
      <c r="A74" s="75"/>
      <c r="B74" s="75"/>
      <c r="C74" s="75"/>
      <c r="D74" s="75"/>
      <c r="E74" s="75"/>
      <c r="F74" s="75"/>
      <c r="G74" s="75"/>
      <c r="H74" s="85"/>
      <c r="I74" s="75"/>
      <c r="J74" s="45"/>
      <c r="K74" s="75"/>
      <c r="L74" s="75"/>
      <c r="M74" s="92"/>
      <c r="N74" s="88"/>
      <c r="O74" s="89"/>
    </row>
    <row r="75" spans="1:15">
      <c r="A75" s="75"/>
      <c r="B75" s="75"/>
      <c r="C75" s="75"/>
      <c r="D75" s="75"/>
      <c r="E75" s="75"/>
      <c r="F75" s="75"/>
      <c r="G75" s="75"/>
      <c r="H75" s="85"/>
      <c r="I75" s="75"/>
      <c r="J75" s="75"/>
      <c r="K75" s="75"/>
      <c r="L75" s="75"/>
      <c r="M75" s="93"/>
      <c r="N75" s="90"/>
      <c r="O75" s="91"/>
    </row>
    <row r="76" spans="2:15">
      <c r="B76" s="86" t="s">
        <v>96</v>
      </c>
      <c r="C76" s="86">
        <v>19</v>
      </c>
      <c r="D76" s="69">
        <v>19</v>
      </c>
      <c r="I76" s="75"/>
      <c r="J76" s="75"/>
      <c r="K76" s="75"/>
      <c r="L76" s="75"/>
      <c r="M76" s="93"/>
      <c r="N76" s="90"/>
      <c r="O76" s="91"/>
    </row>
    <row r="77" spans="2:15">
      <c r="B77" s="86">
        <v>2021</v>
      </c>
      <c r="C77" s="86" t="s">
        <v>97</v>
      </c>
      <c r="D77" s="69">
        <v>132</v>
      </c>
      <c r="M77" s="94"/>
      <c r="N77" s="90"/>
      <c r="O77" s="91"/>
    </row>
    <row r="78" spans="2:15">
      <c r="B78" s="86">
        <v>2022</v>
      </c>
      <c r="C78" s="86" t="s">
        <v>98</v>
      </c>
      <c r="D78" s="69">
        <v>200</v>
      </c>
      <c r="N78" s="88"/>
      <c r="O78" s="89"/>
    </row>
    <row r="79" spans="2:15">
      <c r="B79" s="86">
        <v>2023</v>
      </c>
      <c r="C79" s="86" t="s">
        <v>99</v>
      </c>
      <c r="D79" s="69">
        <v>407</v>
      </c>
      <c r="N79" s="90"/>
      <c r="O79" s="91"/>
    </row>
    <row r="80" spans="14:15">
      <c r="N80" s="88"/>
      <c r="O80" s="89"/>
    </row>
    <row r="81" spans="14:15">
      <c r="N81" s="90"/>
      <c r="O81" s="91"/>
    </row>
    <row r="82" spans="14:15">
      <c r="N82" s="90"/>
      <c r="O82" s="91"/>
    </row>
    <row r="83" spans="14:15">
      <c r="N83" s="90"/>
      <c r="O83" s="91"/>
    </row>
    <row r="84" spans="14:15">
      <c r="N84" s="90"/>
      <c r="O84" s="91"/>
    </row>
    <row r="85" spans="14:15">
      <c r="N85" s="90"/>
      <c r="O85" s="91"/>
    </row>
    <row r="86" spans="14:15">
      <c r="N86" s="90"/>
      <c r="O86" s="91"/>
    </row>
    <row r="87" spans="14:15">
      <c r="N87" s="90">
        <v>45471</v>
      </c>
      <c r="O87" s="91">
        <v>17152</v>
      </c>
    </row>
    <row r="88" spans="14:15">
      <c r="N88" s="90">
        <v>45490</v>
      </c>
      <c r="O88" s="91">
        <v>129887</v>
      </c>
    </row>
    <row r="89" spans="14:15">
      <c r="N89" s="90">
        <v>45497</v>
      </c>
      <c r="O89" s="91">
        <v>40994</v>
      </c>
    </row>
    <row r="90" spans="14:15">
      <c r="N90" s="90">
        <v>45506</v>
      </c>
      <c r="O90" s="91">
        <v>37508</v>
      </c>
    </row>
    <row r="91" spans="14:15">
      <c r="N91" s="90">
        <v>45533</v>
      </c>
      <c r="O91" s="91">
        <v>50514</v>
      </c>
    </row>
    <row r="92" spans="14:15">
      <c r="N92" s="90">
        <v>45533</v>
      </c>
      <c r="O92" s="91">
        <v>42738</v>
      </c>
    </row>
    <row r="93" spans="14:15">
      <c r="N93" s="90">
        <v>45582</v>
      </c>
      <c r="O93" s="91">
        <v>88753</v>
      </c>
    </row>
    <row r="94" spans="14:15">
      <c r="N94" s="90">
        <v>45643</v>
      </c>
      <c r="O94" s="91">
        <v>41302</v>
      </c>
    </row>
    <row r="95" spans="14:15">
      <c r="N95" s="90">
        <v>45643</v>
      </c>
      <c r="O95" s="91">
        <v>200</v>
      </c>
    </row>
    <row r="96" spans="14:15">
      <c r="N96" s="90">
        <v>45643</v>
      </c>
      <c r="O96" s="91">
        <v>6030</v>
      </c>
    </row>
    <row r="97" spans="14:15">
      <c r="N97" s="90">
        <v>45650</v>
      </c>
      <c r="O97" s="91">
        <v>2369</v>
      </c>
    </row>
    <row r="98" spans="14:15">
      <c r="N98" s="90">
        <v>45650</v>
      </c>
      <c r="O98" s="91">
        <v>5500</v>
      </c>
    </row>
    <row r="99" spans="14:15">
      <c r="N99" s="88" t="s">
        <v>100</v>
      </c>
      <c r="O99" s="89">
        <v>48041</v>
      </c>
    </row>
    <row r="100" spans="14:15">
      <c r="N100" s="90">
        <v>45607</v>
      </c>
      <c r="O100" s="91">
        <v>14600</v>
      </c>
    </row>
    <row r="101" spans="14:15">
      <c r="N101" s="90">
        <v>45607</v>
      </c>
      <c r="O101" s="91">
        <v>18565</v>
      </c>
    </row>
    <row r="102" spans="14:15">
      <c r="N102" s="90">
        <v>45617</v>
      </c>
      <c r="O102" s="91">
        <v>14876</v>
      </c>
    </row>
  </sheetData>
  <mergeCells count="6">
    <mergeCell ref="A1:J1"/>
    <mergeCell ref="A9:A12"/>
    <mergeCell ref="B9:B10"/>
    <mergeCell ref="C9:C10"/>
    <mergeCell ref="D9:D10"/>
    <mergeCell ref="L3:L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9"/>
  <sheetViews>
    <sheetView topLeftCell="A337" workbookViewId="0">
      <selection activeCell="F367" sqref="F367"/>
    </sheetView>
  </sheetViews>
  <sheetFormatPr defaultColWidth="9" defaultRowHeight="13.5"/>
  <cols>
    <col min="1" max="1" width="13.625" style="20" customWidth="1"/>
    <col min="2" max="2" width="9" style="20"/>
    <col min="3" max="3" width="7.5" style="20" customWidth="1"/>
    <col min="4" max="5" width="9" style="20"/>
    <col min="6" max="6" width="8.125" style="20" customWidth="1"/>
    <col min="7" max="7" width="6.75" style="20" customWidth="1"/>
    <col min="8" max="8" width="10.5" style="20" customWidth="1"/>
    <col min="9" max="9" width="12.875" style="20" customWidth="1"/>
    <col min="10" max="10" width="41.625" style="20" customWidth="1"/>
    <col min="11" max="11" width="13.75" style="20"/>
    <col min="12" max="14" width="9.375" style="20"/>
    <col min="15" max="15" width="12.625" style="20"/>
    <col min="16" max="16" width="9.375" style="20"/>
    <col min="17" max="18" width="9" style="20"/>
    <col min="19" max="19" width="9.375" style="20"/>
    <col min="20" max="16384" width="9" style="20"/>
  </cols>
  <sheetData>
    <row r="1" ht="31.5" spans="1:9">
      <c r="A1" s="21" t="s">
        <v>101</v>
      </c>
      <c r="B1" s="21"/>
      <c r="C1" s="21"/>
      <c r="D1" s="21"/>
      <c r="E1" s="21"/>
      <c r="F1" s="21"/>
      <c r="G1" s="21"/>
      <c r="H1" s="21"/>
      <c r="I1" s="21"/>
    </row>
    <row r="2" ht="31.5" spans="1:9">
      <c r="A2" s="21"/>
      <c r="B2" s="21"/>
      <c r="C2" s="21"/>
      <c r="D2" s="21"/>
      <c r="E2" s="21"/>
      <c r="F2" s="21"/>
      <c r="G2" s="21"/>
      <c r="H2" s="21"/>
      <c r="I2" s="38"/>
    </row>
    <row r="3" ht="14.25" customHeight="1" spans="1:9">
      <c r="A3" s="22" t="s">
        <v>7</v>
      </c>
      <c r="B3" s="22" t="s">
        <v>102</v>
      </c>
      <c r="C3" s="22"/>
      <c r="D3" s="22" t="s">
        <v>103</v>
      </c>
      <c r="E3" s="22"/>
      <c r="F3" s="22"/>
      <c r="G3" s="22"/>
      <c r="H3" s="23"/>
      <c r="I3" s="22" t="s">
        <v>104</v>
      </c>
    </row>
    <row r="4" ht="42.75" spans="1:9">
      <c r="A4" s="22"/>
      <c r="B4" s="22"/>
      <c r="C4" s="22" t="s">
        <v>105</v>
      </c>
      <c r="D4" s="22" t="s">
        <v>106</v>
      </c>
      <c r="E4" s="22" t="s">
        <v>107</v>
      </c>
      <c r="F4" s="22" t="s">
        <v>108</v>
      </c>
      <c r="G4" s="22" t="s">
        <v>109</v>
      </c>
      <c r="H4" s="24" t="s">
        <v>110</v>
      </c>
      <c r="I4" s="22"/>
    </row>
    <row r="5" ht="14.25" spans="1:9">
      <c r="A5" s="22"/>
      <c r="B5" s="22" t="s">
        <v>111</v>
      </c>
      <c r="C5" s="22">
        <f>C6+C74+C81+C87+C92+C94+C101</f>
        <v>555</v>
      </c>
      <c r="D5" s="22">
        <f t="shared" ref="D5:I5" si="0">D6+D74+D81+D87+D92+D94+D101</f>
        <v>156</v>
      </c>
      <c r="E5" s="22">
        <f t="shared" si="0"/>
        <v>101</v>
      </c>
      <c r="F5" s="22">
        <f t="shared" si="0"/>
        <v>262</v>
      </c>
      <c r="G5" s="22">
        <f t="shared" si="0"/>
        <v>37</v>
      </c>
      <c r="H5" s="22">
        <f t="shared" si="0"/>
        <v>2341713</v>
      </c>
      <c r="I5" s="22">
        <f t="shared" si="0"/>
        <v>10236820.98</v>
      </c>
    </row>
    <row r="6" ht="14.25" spans="1:10">
      <c r="A6" s="25" t="s">
        <v>112</v>
      </c>
      <c r="B6" s="25" t="s">
        <v>100</v>
      </c>
      <c r="C6" s="25">
        <f>C7+C12+C21+C30+C36+C41+C45+C50+C56+C62+C67</f>
        <v>422</v>
      </c>
      <c r="D6" s="25">
        <f t="shared" ref="D6:I6" si="1">D7+D12+D21+D30+D36+D41+D45+D50+D56+D62+D67</f>
        <v>121</v>
      </c>
      <c r="E6" s="25">
        <f t="shared" si="1"/>
        <v>80</v>
      </c>
      <c r="F6" s="25">
        <f t="shared" si="1"/>
        <v>199</v>
      </c>
      <c r="G6" s="25">
        <f t="shared" si="1"/>
        <v>22</v>
      </c>
      <c r="H6" s="25">
        <f t="shared" si="1"/>
        <v>1832345</v>
      </c>
      <c r="I6" s="25">
        <f t="shared" si="1"/>
        <v>8050330.98</v>
      </c>
      <c r="J6" s="39"/>
    </row>
    <row r="7" ht="14.25" spans="1:10">
      <c r="A7" s="26" t="s">
        <v>113</v>
      </c>
      <c r="B7" s="25" t="s">
        <v>105</v>
      </c>
      <c r="C7" s="25">
        <f>C8+C9+C10+C11</f>
        <v>63</v>
      </c>
      <c r="D7" s="25">
        <f t="shared" ref="D7:I7" si="2">D8+D9+D10+D11</f>
        <v>7</v>
      </c>
      <c r="E7" s="25">
        <f t="shared" si="2"/>
        <v>6</v>
      </c>
      <c r="F7" s="25">
        <f t="shared" si="2"/>
        <v>48</v>
      </c>
      <c r="G7" s="25">
        <f t="shared" si="2"/>
        <v>2</v>
      </c>
      <c r="H7" s="25">
        <f t="shared" si="2"/>
        <v>60520</v>
      </c>
      <c r="I7" s="25">
        <f t="shared" si="2"/>
        <v>306920</v>
      </c>
      <c r="J7" s="39"/>
    </row>
    <row r="8" spans="1:10">
      <c r="A8" s="26"/>
      <c r="B8" s="27" t="s">
        <v>114</v>
      </c>
      <c r="C8" s="26">
        <v>0</v>
      </c>
      <c r="D8" s="26">
        <v>0</v>
      </c>
      <c r="E8" s="26">
        <v>0</v>
      </c>
      <c r="F8" s="26">
        <v>0</v>
      </c>
      <c r="G8" s="26">
        <v>0</v>
      </c>
      <c r="H8" s="28">
        <v>0</v>
      </c>
      <c r="I8" s="26">
        <v>0</v>
      </c>
      <c r="J8" s="39"/>
    </row>
    <row r="9" spans="1:10">
      <c r="A9" s="26"/>
      <c r="B9" s="27" t="s">
        <v>115</v>
      </c>
      <c r="C9" s="26">
        <v>36</v>
      </c>
      <c r="D9" s="26">
        <v>6</v>
      </c>
      <c r="E9" s="26">
        <v>6</v>
      </c>
      <c r="F9" s="26">
        <v>22</v>
      </c>
      <c r="G9" s="26">
        <v>1</v>
      </c>
      <c r="H9" s="26">
        <v>39200</v>
      </c>
      <c r="I9" s="26">
        <v>201540</v>
      </c>
      <c r="J9" s="39"/>
    </row>
    <row r="10" spans="1:10">
      <c r="A10" s="26"/>
      <c r="B10" s="27" t="s">
        <v>116</v>
      </c>
      <c r="C10" s="26">
        <v>25</v>
      </c>
      <c r="D10" s="26">
        <v>1</v>
      </c>
      <c r="E10" s="26">
        <v>0</v>
      </c>
      <c r="F10" s="26">
        <v>24</v>
      </c>
      <c r="G10" s="26">
        <v>1</v>
      </c>
      <c r="H10" s="26">
        <v>19720</v>
      </c>
      <c r="I10" s="26">
        <v>96380</v>
      </c>
      <c r="J10" s="39"/>
    </row>
    <row r="11" spans="1:10">
      <c r="A11" s="26"/>
      <c r="B11" s="27" t="s">
        <v>117</v>
      </c>
      <c r="C11" s="26">
        <v>2</v>
      </c>
      <c r="D11" s="26">
        <v>0</v>
      </c>
      <c r="E11" s="26">
        <v>0</v>
      </c>
      <c r="F11" s="26">
        <v>2</v>
      </c>
      <c r="G11" s="26">
        <v>0</v>
      </c>
      <c r="H11" s="26">
        <v>1600</v>
      </c>
      <c r="I11" s="26">
        <v>9000</v>
      </c>
      <c r="J11" s="39"/>
    </row>
    <row r="12" spans="1:10">
      <c r="A12" s="26" t="s">
        <v>118</v>
      </c>
      <c r="B12" s="29" t="s">
        <v>105</v>
      </c>
      <c r="C12" s="26">
        <f>C13+C14+C15+C16+C17+C18+C19+C20</f>
        <v>12</v>
      </c>
      <c r="D12" s="26">
        <f t="shared" ref="D12:I12" si="3">D13+D14+D15+D16+D17+D18+D19+D20</f>
        <v>11</v>
      </c>
      <c r="E12" s="26">
        <f t="shared" si="3"/>
        <v>0</v>
      </c>
      <c r="F12" s="26">
        <f t="shared" si="3"/>
        <v>1</v>
      </c>
      <c r="G12" s="26">
        <f t="shared" si="3"/>
        <v>1</v>
      </c>
      <c r="H12" s="26">
        <f t="shared" si="3"/>
        <v>134760</v>
      </c>
      <c r="I12" s="26">
        <f t="shared" si="3"/>
        <v>562860</v>
      </c>
      <c r="J12" s="39"/>
    </row>
    <row r="13" spans="1:10">
      <c r="A13" s="26"/>
      <c r="B13" s="27" t="s">
        <v>114</v>
      </c>
      <c r="C13" s="30">
        <v>0</v>
      </c>
      <c r="D13" s="30">
        <v>0</v>
      </c>
      <c r="E13" s="30">
        <v>0</v>
      </c>
      <c r="F13" s="30">
        <v>0</v>
      </c>
      <c r="G13" s="30">
        <v>0</v>
      </c>
      <c r="H13" s="30">
        <v>0</v>
      </c>
      <c r="I13" s="26">
        <v>0</v>
      </c>
      <c r="J13" s="39"/>
    </row>
    <row r="14" spans="1:10">
      <c r="A14" s="26"/>
      <c r="B14" s="27" t="s">
        <v>115</v>
      </c>
      <c r="C14" s="30">
        <v>10</v>
      </c>
      <c r="D14" s="30">
        <v>10</v>
      </c>
      <c r="E14" s="30">
        <v>0</v>
      </c>
      <c r="F14" s="30">
        <v>0</v>
      </c>
      <c r="G14" s="30">
        <v>0</v>
      </c>
      <c r="H14" s="30">
        <v>118800</v>
      </c>
      <c r="I14" s="26">
        <v>485960</v>
      </c>
      <c r="J14" s="39"/>
    </row>
    <row r="15" spans="1:10">
      <c r="A15" s="26"/>
      <c r="B15" s="27" t="s">
        <v>116</v>
      </c>
      <c r="C15" s="30">
        <v>1</v>
      </c>
      <c r="D15" s="30">
        <v>1</v>
      </c>
      <c r="E15" s="30">
        <v>0</v>
      </c>
      <c r="F15" s="30">
        <v>0</v>
      </c>
      <c r="G15" s="30">
        <v>0</v>
      </c>
      <c r="H15" s="30">
        <v>15300</v>
      </c>
      <c r="I15" s="26">
        <v>72800</v>
      </c>
      <c r="J15" s="39"/>
    </row>
    <row r="16" spans="1:10">
      <c r="A16" s="26"/>
      <c r="B16" s="27" t="s">
        <v>117</v>
      </c>
      <c r="C16" s="26">
        <v>0</v>
      </c>
      <c r="D16" s="26">
        <v>0</v>
      </c>
      <c r="E16" s="26">
        <v>0</v>
      </c>
      <c r="F16" s="26">
        <v>0</v>
      </c>
      <c r="G16" s="26">
        <v>0</v>
      </c>
      <c r="H16" s="26">
        <v>0</v>
      </c>
      <c r="I16" s="26">
        <v>0</v>
      </c>
      <c r="J16" s="39"/>
    </row>
    <row r="17" spans="1:10">
      <c r="A17" s="26"/>
      <c r="B17" s="27" t="s">
        <v>119</v>
      </c>
      <c r="C17" s="26">
        <v>1</v>
      </c>
      <c r="D17" s="26">
        <v>0</v>
      </c>
      <c r="E17" s="26">
        <v>0</v>
      </c>
      <c r="F17" s="26">
        <v>1</v>
      </c>
      <c r="G17" s="26">
        <v>1</v>
      </c>
      <c r="H17" s="26">
        <v>660</v>
      </c>
      <c r="I17" s="26">
        <v>4100</v>
      </c>
      <c r="J17" s="39"/>
    </row>
    <row r="18" spans="1:10">
      <c r="A18" s="26"/>
      <c r="B18" s="27" t="s">
        <v>120</v>
      </c>
      <c r="C18" s="26">
        <v>0</v>
      </c>
      <c r="D18" s="26">
        <v>0</v>
      </c>
      <c r="E18" s="26">
        <v>0</v>
      </c>
      <c r="F18" s="26">
        <v>0</v>
      </c>
      <c r="G18" s="26">
        <v>0</v>
      </c>
      <c r="H18" s="26"/>
      <c r="I18" s="26">
        <v>0</v>
      </c>
      <c r="J18" s="39"/>
    </row>
    <row r="19" spans="1:10">
      <c r="A19" s="26"/>
      <c r="B19" s="27" t="s">
        <v>121</v>
      </c>
      <c r="C19" s="26">
        <v>0</v>
      </c>
      <c r="D19" s="26">
        <v>0</v>
      </c>
      <c r="E19" s="26">
        <v>0</v>
      </c>
      <c r="F19" s="26">
        <v>0</v>
      </c>
      <c r="G19" s="26">
        <v>0</v>
      </c>
      <c r="H19" s="26">
        <v>0</v>
      </c>
      <c r="I19" s="26">
        <v>0</v>
      </c>
      <c r="J19" s="39"/>
    </row>
    <row r="20" spans="1:10">
      <c r="A20" s="26"/>
      <c r="B20" s="29" t="s">
        <v>122</v>
      </c>
      <c r="C20" s="26">
        <v>0</v>
      </c>
      <c r="D20" s="26">
        <v>0</v>
      </c>
      <c r="E20" s="26">
        <v>0</v>
      </c>
      <c r="F20" s="26">
        <v>0</v>
      </c>
      <c r="G20" s="26">
        <v>0</v>
      </c>
      <c r="H20" s="26"/>
      <c r="I20" s="26">
        <v>0</v>
      </c>
      <c r="J20" s="39"/>
    </row>
    <row r="21" ht="14.25" spans="1:10">
      <c r="A21" s="26" t="s">
        <v>123</v>
      </c>
      <c r="B21" s="25" t="s">
        <v>105</v>
      </c>
      <c r="C21" s="26">
        <f>C22+C23+C24+C25+C26+C27+C28+C29</f>
        <v>61</v>
      </c>
      <c r="D21" s="26">
        <f t="shared" ref="D21:I21" si="4">D22+D23+D24+D25+D26+D27+D28+D29</f>
        <v>18</v>
      </c>
      <c r="E21" s="26">
        <f t="shared" si="4"/>
        <v>6</v>
      </c>
      <c r="F21" s="26">
        <f t="shared" si="4"/>
        <v>35</v>
      </c>
      <c r="G21" s="26">
        <f t="shared" si="4"/>
        <v>2</v>
      </c>
      <c r="H21" s="26">
        <f t="shared" si="4"/>
        <v>258350</v>
      </c>
      <c r="I21" s="26">
        <f t="shared" si="4"/>
        <v>1033553.98</v>
      </c>
      <c r="J21" s="39"/>
    </row>
    <row r="22" spans="1:10">
      <c r="A22" s="26"/>
      <c r="B22" s="27" t="s">
        <v>114</v>
      </c>
      <c r="C22" s="26">
        <v>12</v>
      </c>
      <c r="D22" s="26">
        <v>0</v>
      </c>
      <c r="E22" s="26">
        <v>1</v>
      </c>
      <c r="F22" s="26">
        <v>11</v>
      </c>
      <c r="G22" s="26">
        <v>0</v>
      </c>
      <c r="H22" s="26">
        <v>9730</v>
      </c>
      <c r="I22" s="26">
        <v>48400</v>
      </c>
      <c r="J22" s="39"/>
    </row>
    <row r="23" spans="1:10">
      <c r="A23" s="26"/>
      <c r="B23" s="27" t="s">
        <v>115</v>
      </c>
      <c r="C23" s="26">
        <v>11</v>
      </c>
      <c r="D23" s="26">
        <v>5</v>
      </c>
      <c r="E23" s="26">
        <v>0</v>
      </c>
      <c r="F23" s="26">
        <v>5</v>
      </c>
      <c r="G23" s="26">
        <v>1</v>
      </c>
      <c r="H23" s="26">
        <v>59290</v>
      </c>
      <c r="I23" s="26">
        <v>249260</v>
      </c>
      <c r="J23" s="39"/>
    </row>
    <row r="24" spans="1:10">
      <c r="A24" s="26"/>
      <c r="B24" s="27" t="s">
        <v>116</v>
      </c>
      <c r="C24" s="26">
        <v>22</v>
      </c>
      <c r="D24" s="26">
        <v>12</v>
      </c>
      <c r="E24" s="26">
        <v>5</v>
      </c>
      <c r="F24" s="26">
        <v>5</v>
      </c>
      <c r="G24" s="26">
        <v>0</v>
      </c>
      <c r="H24" s="26">
        <v>156030</v>
      </c>
      <c r="I24" s="26">
        <v>578793.98</v>
      </c>
      <c r="J24" s="39"/>
    </row>
    <row r="25" spans="1:10">
      <c r="A25" s="26"/>
      <c r="B25" s="27" t="s">
        <v>117</v>
      </c>
      <c r="C25" s="26">
        <v>2</v>
      </c>
      <c r="D25" s="26">
        <v>0</v>
      </c>
      <c r="E25" s="26">
        <v>0</v>
      </c>
      <c r="F25" s="26">
        <v>1</v>
      </c>
      <c r="G25" s="26">
        <v>1</v>
      </c>
      <c r="H25" s="26">
        <v>8300</v>
      </c>
      <c r="I25" s="26">
        <v>37000</v>
      </c>
      <c r="J25" s="39"/>
    </row>
    <row r="26" spans="1:10">
      <c r="A26" s="26"/>
      <c r="B26" s="27" t="s">
        <v>119</v>
      </c>
      <c r="C26" s="26">
        <f>D26+E26+F26+G26</f>
        <v>0</v>
      </c>
      <c r="D26" s="26">
        <v>0</v>
      </c>
      <c r="E26" s="26">
        <v>0</v>
      </c>
      <c r="F26" s="26">
        <v>0</v>
      </c>
      <c r="G26" s="26">
        <v>0</v>
      </c>
      <c r="H26" s="26">
        <v>0</v>
      </c>
      <c r="I26" s="26">
        <v>0</v>
      </c>
      <c r="J26" s="39"/>
    </row>
    <row r="27" spans="1:10">
      <c r="A27" s="26"/>
      <c r="B27" s="27" t="s">
        <v>120</v>
      </c>
      <c r="C27" s="26">
        <v>3</v>
      </c>
      <c r="D27" s="26">
        <v>0</v>
      </c>
      <c r="E27" s="26">
        <v>0</v>
      </c>
      <c r="F27" s="26">
        <v>3</v>
      </c>
      <c r="G27" s="26">
        <v>0</v>
      </c>
      <c r="H27" s="26">
        <v>2260</v>
      </c>
      <c r="I27" s="26">
        <v>10400</v>
      </c>
      <c r="J27" s="39"/>
    </row>
    <row r="28" spans="1:10">
      <c r="A28" s="26"/>
      <c r="B28" s="27" t="s">
        <v>121</v>
      </c>
      <c r="C28" s="26">
        <v>5</v>
      </c>
      <c r="D28" s="31">
        <v>0</v>
      </c>
      <c r="E28" s="31">
        <v>0</v>
      </c>
      <c r="F28" s="31">
        <v>5</v>
      </c>
      <c r="G28" s="31">
        <v>0</v>
      </c>
      <c r="H28" s="32">
        <v>3720</v>
      </c>
      <c r="I28" s="32">
        <v>18600</v>
      </c>
      <c r="J28" s="39"/>
    </row>
    <row r="29" spans="1:10">
      <c r="A29" s="26"/>
      <c r="B29" s="29" t="s">
        <v>122</v>
      </c>
      <c r="C29" s="26">
        <v>6</v>
      </c>
      <c r="D29" s="26">
        <v>1</v>
      </c>
      <c r="E29" s="26">
        <v>0</v>
      </c>
      <c r="F29" s="26">
        <v>5</v>
      </c>
      <c r="G29" s="26">
        <v>0</v>
      </c>
      <c r="H29" s="26">
        <v>19020</v>
      </c>
      <c r="I29" s="26">
        <v>91100</v>
      </c>
      <c r="J29" s="39"/>
    </row>
    <row r="30" ht="14.25" spans="1:10">
      <c r="A30" s="33" t="s">
        <v>124</v>
      </c>
      <c r="B30" s="25" t="s">
        <v>105</v>
      </c>
      <c r="C30" s="26">
        <f>C31+C32+C33+C34+C35</f>
        <v>29</v>
      </c>
      <c r="D30" s="26">
        <f t="shared" ref="D30:I30" si="5">D31+D32+D33+D34+D35</f>
        <v>5</v>
      </c>
      <c r="E30" s="26">
        <f t="shared" si="5"/>
        <v>5</v>
      </c>
      <c r="F30" s="26">
        <f t="shared" si="5"/>
        <v>19</v>
      </c>
      <c r="G30" s="26">
        <f t="shared" si="5"/>
        <v>0</v>
      </c>
      <c r="H30" s="26">
        <f t="shared" si="5"/>
        <v>77850</v>
      </c>
      <c r="I30" s="26">
        <f t="shared" si="5"/>
        <v>344530</v>
      </c>
      <c r="J30" s="39"/>
    </row>
    <row r="31" spans="1:10">
      <c r="A31" s="34"/>
      <c r="B31" s="27" t="s">
        <v>114</v>
      </c>
      <c r="C31" s="26">
        <v>13</v>
      </c>
      <c r="D31" s="26"/>
      <c r="E31" s="26"/>
      <c r="F31" s="26">
        <v>13</v>
      </c>
      <c r="G31" s="26">
        <v>0</v>
      </c>
      <c r="H31" s="26">
        <v>10250</v>
      </c>
      <c r="I31" s="26">
        <v>50400</v>
      </c>
      <c r="J31" s="39"/>
    </row>
    <row r="32" spans="1:10">
      <c r="A32" s="34"/>
      <c r="B32" s="27" t="s">
        <v>115</v>
      </c>
      <c r="C32" s="26">
        <v>5</v>
      </c>
      <c r="D32" s="26">
        <v>1</v>
      </c>
      <c r="E32" s="26">
        <v>2</v>
      </c>
      <c r="F32" s="26">
        <v>2</v>
      </c>
      <c r="G32" s="26">
        <v>0</v>
      </c>
      <c r="H32" s="26">
        <v>14220</v>
      </c>
      <c r="I32" s="26">
        <v>59950</v>
      </c>
      <c r="J32" s="39"/>
    </row>
    <row r="33" spans="1:10">
      <c r="A33" s="34"/>
      <c r="B33" s="27" t="s">
        <v>116</v>
      </c>
      <c r="C33" s="26">
        <v>9</v>
      </c>
      <c r="D33" s="26">
        <v>4</v>
      </c>
      <c r="E33" s="26">
        <v>3</v>
      </c>
      <c r="F33" s="26">
        <v>2</v>
      </c>
      <c r="G33" s="26">
        <v>0</v>
      </c>
      <c r="H33" s="26">
        <v>51920</v>
      </c>
      <c r="I33" s="26">
        <v>227480</v>
      </c>
      <c r="J33" s="39"/>
    </row>
    <row r="34" spans="1:10">
      <c r="A34" s="34"/>
      <c r="B34" s="27" t="s">
        <v>117</v>
      </c>
      <c r="C34" s="31">
        <v>1</v>
      </c>
      <c r="D34" s="31"/>
      <c r="E34" s="31"/>
      <c r="F34" s="31">
        <v>1</v>
      </c>
      <c r="G34" s="31">
        <v>0</v>
      </c>
      <c r="H34" s="26">
        <v>800</v>
      </c>
      <c r="I34" s="26">
        <v>4000</v>
      </c>
      <c r="J34" s="39"/>
    </row>
    <row r="35" spans="1:10">
      <c r="A35" s="35"/>
      <c r="B35" s="27" t="s">
        <v>119</v>
      </c>
      <c r="C35" s="26">
        <v>1</v>
      </c>
      <c r="D35" s="26"/>
      <c r="E35" s="26"/>
      <c r="F35" s="26">
        <v>1</v>
      </c>
      <c r="G35" s="26">
        <v>0</v>
      </c>
      <c r="H35" s="26">
        <v>660</v>
      </c>
      <c r="I35" s="26">
        <v>2700</v>
      </c>
      <c r="J35" s="39"/>
    </row>
    <row r="36" spans="1:10">
      <c r="A36" s="33" t="s">
        <v>125</v>
      </c>
      <c r="B36" s="26" t="s">
        <v>105</v>
      </c>
      <c r="C36" s="26">
        <f>C37+C38+C39+C40</f>
        <v>6</v>
      </c>
      <c r="D36" s="26">
        <f t="shared" ref="D36:I36" si="6">D37+D38+D39+D40</f>
        <v>1</v>
      </c>
      <c r="E36" s="26">
        <f t="shared" si="6"/>
        <v>0</v>
      </c>
      <c r="F36" s="26">
        <f t="shared" si="6"/>
        <v>5</v>
      </c>
      <c r="G36" s="26">
        <f t="shared" si="6"/>
        <v>0</v>
      </c>
      <c r="H36" s="26">
        <f t="shared" si="6"/>
        <v>5920</v>
      </c>
      <c r="I36" s="26">
        <f t="shared" si="6"/>
        <v>26110</v>
      </c>
      <c r="J36" s="39"/>
    </row>
    <row r="37" spans="1:10">
      <c r="A37" s="34"/>
      <c r="B37" s="26" t="s">
        <v>114</v>
      </c>
      <c r="C37" s="26">
        <v>1</v>
      </c>
      <c r="D37" s="26">
        <v>1</v>
      </c>
      <c r="E37" s="26">
        <v>0</v>
      </c>
      <c r="F37" s="26">
        <v>0</v>
      </c>
      <c r="G37" s="26">
        <v>0</v>
      </c>
      <c r="H37" s="26">
        <v>1150</v>
      </c>
      <c r="I37" s="26">
        <v>4500</v>
      </c>
      <c r="J37" s="40" t="s">
        <v>126</v>
      </c>
    </row>
    <row r="38" spans="1:10">
      <c r="A38" s="34"/>
      <c r="B38" s="26" t="s">
        <v>115</v>
      </c>
      <c r="C38" s="26">
        <v>4</v>
      </c>
      <c r="D38" s="26">
        <v>0</v>
      </c>
      <c r="E38" s="26">
        <v>0</v>
      </c>
      <c r="F38" s="26">
        <v>4</v>
      </c>
      <c r="G38" s="26">
        <v>0</v>
      </c>
      <c r="H38" s="26">
        <v>3620</v>
      </c>
      <c r="I38" s="26">
        <v>16410</v>
      </c>
      <c r="J38" s="40"/>
    </row>
    <row r="39" spans="1:10">
      <c r="A39" s="34"/>
      <c r="B39" s="26" t="s">
        <v>116</v>
      </c>
      <c r="C39" s="26">
        <v>0</v>
      </c>
      <c r="D39" s="26">
        <v>0</v>
      </c>
      <c r="E39" s="26">
        <v>0</v>
      </c>
      <c r="F39" s="26">
        <v>0</v>
      </c>
      <c r="G39" s="26">
        <v>0</v>
      </c>
      <c r="H39" s="26">
        <v>0</v>
      </c>
      <c r="I39" s="26">
        <v>0</v>
      </c>
      <c r="J39" s="40"/>
    </row>
    <row r="40" spans="1:10">
      <c r="A40" s="35"/>
      <c r="B40" s="36" t="s">
        <v>122</v>
      </c>
      <c r="C40" s="26">
        <v>1</v>
      </c>
      <c r="D40" s="26">
        <v>0</v>
      </c>
      <c r="E40" s="26">
        <v>0</v>
      </c>
      <c r="F40" s="26">
        <v>1</v>
      </c>
      <c r="G40" s="26">
        <v>0</v>
      </c>
      <c r="H40" s="30">
        <v>1150</v>
      </c>
      <c r="I40" s="26">
        <v>5200</v>
      </c>
      <c r="J40" s="40"/>
    </row>
    <row r="41" spans="1:10">
      <c r="A41" s="33" t="s">
        <v>127</v>
      </c>
      <c r="B41" s="26" t="s">
        <v>105</v>
      </c>
      <c r="C41" s="26">
        <f t="shared" ref="C41:I41" si="7">C42+C43+C44</f>
        <v>32</v>
      </c>
      <c r="D41" s="26">
        <f t="shared" si="7"/>
        <v>13</v>
      </c>
      <c r="E41" s="26">
        <f t="shared" si="7"/>
        <v>7</v>
      </c>
      <c r="F41" s="26">
        <f t="shared" si="7"/>
        <v>10</v>
      </c>
      <c r="G41" s="26">
        <f t="shared" si="7"/>
        <v>2</v>
      </c>
      <c r="H41" s="26">
        <f t="shared" si="7"/>
        <v>196590</v>
      </c>
      <c r="I41" s="26">
        <f t="shared" si="7"/>
        <v>830410</v>
      </c>
      <c r="J41" s="40"/>
    </row>
    <row r="42" spans="1:10">
      <c r="A42" s="34"/>
      <c r="B42" s="26" t="s">
        <v>114</v>
      </c>
      <c r="C42" s="26">
        <f>D42+E42+F42+G42</f>
        <v>7</v>
      </c>
      <c r="D42" s="26">
        <v>2</v>
      </c>
      <c r="E42" s="26">
        <v>2</v>
      </c>
      <c r="F42" s="26">
        <v>2</v>
      </c>
      <c r="G42" s="26">
        <v>1</v>
      </c>
      <c r="H42" s="26">
        <v>35214</v>
      </c>
      <c r="I42" s="41">
        <v>136700</v>
      </c>
      <c r="J42" s="40"/>
    </row>
    <row r="43" spans="1:10">
      <c r="A43" s="34"/>
      <c r="B43" s="26" t="s">
        <v>115</v>
      </c>
      <c r="C43" s="26">
        <f>D43+E43+F43+G43</f>
        <v>22</v>
      </c>
      <c r="D43" s="26">
        <v>11</v>
      </c>
      <c r="E43" s="26">
        <v>5</v>
      </c>
      <c r="F43" s="26">
        <v>5</v>
      </c>
      <c r="G43" s="26">
        <v>1</v>
      </c>
      <c r="H43" s="26">
        <v>158976</v>
      </c>
      <c r="I43" s="26">
        <v>682710</v>
      </c>
      <c r="J43" s="40"/>
    </row>
    <row r="44" spans="1:10">
      <c r="A44" s="35"/>
      <c r="B44" s="26" t="s">
        <v>120</v>
      </c>
      <c r="C44" s="26">
        <v>3</v>
      </c>
      <c r="D44" s="26">
        <v>0</v>
      </c>
      <c r="E44" s="26">
        <v>0</v>
      </c>
      <c r="F44" s="26">
        <v>3</v>
      </c>
      <c r="G44" s="26">
        <v>0</v>
      </c>
      <c r="H44" s="26">
        <v>2400</v>
      </c>
      <c r="I44" s="26">
        <v>11000</v>
      </c>
      <c r="J44" s="40"/>
    </row>
    <row r="45" spans="1:10">
      <c r="A45" s="33" t="s">
        <v>128</v>
      </c>
      <c r="B45" s="26" t="s">
        <v>105</v>
      </c>
      <c r="C45" s="26">
        <f>C46+C47+C48+C49</f>
        <v>37</v>
      </c>
      <c r="D45" s="26">
        <f t="shared" ref="D45:I45" si="8">D46+D47+D48+D49</f>
        <v>10</v>
      </c>
      <c r="E45" s="26">
        <f t="shared" si="8"/>
        <v>10</v>
      </c>
      <c r="F45" s="26">
        <f t="shared" si="8"/>
        <v>12</v>
      </c>
      <c r="G45" s="26">
        <f t="shared" si="8"/>
        <v>3</v>
      </c>
      <c r="H45" s="26">
        <f t="shared" si="8"/>
        <v>180902</v>
      </c>
      <c r="I45" s="26">
        <f t="shared" si="8"/>
        <v>846560</v>
      </c>
      <c r="J45" s="40" t="s">
        <v>129</v>
      </c>
    </row>
    <row r="46" spans="1:10">
      <c r="A46" s="34"/>
      <c r="B46" s="26" t="s">
        <v>114</v>
      </c>
      <c r="C46" s="26">
        <v>6</v>
      </c>
      <c r="D46" s="26">
        <v>4</v>
      </c>
      <c r="E46" s="26"/>
      <c r="F46" s="26"/>
      <c r="G46" s="26"/>
      <c r="H46" s="26">
        <v>46814</v>
      </c>
      <c r="I46" s="26">
        <v>243980</v>
      </c>
      <c r="J46" s="40"/>
    </row>
    <row r="47" spans="1:10">
      <c r="A47" s="34"/>
      <c r="B47" s="26" t="s">
        <v>115</v>
      </c>
      <c r="C47" s="26">
        <v>21</v>
      </c>
      <c r="D47" s="26">
        <v>4</v>
      </c>
      <c r="E47" s="26">
        <v>8</v>
      </c>
      <c r="F47" s="26">
        <v>7</v>
      </c>
      <c r="G47" s="26">
        <v>2</v>
      </c>
      <c r="H47" s="26">
        <v>66844</v>
      </c>
      <c r="I47" s="26">
        <v>300180</v>
      </c>
      <c r="J47" s="40"/>
    </row>
    <row r="48" spans="1:10">
      <c r="A48" s="34"/>
      <c r="B48" s="26" t="s">
        <v>120</v>
      </c>
      <c r="C48" s="26">
        <v>4</v>
      </c>
      <c r="D48" s="26">
        <v>1</v>
      </c>
      <c r="E48" s="26">
        <v>0</v>
      </c>
      <c r="F48" s="26">
        <v>3</v>
      </c>
      <c r="G48" s="26">
        <v>0</v>
      </c>
      <c r="H48" s="26">
        <v>17507</v>
      </c>
      <c r="I48" s="26">
        <v>83000</v>
      </c>
      <c r="J48" s="40"/>
    </row>
    <row r="49" spans="1:10">
      <c r="A49" s="35"/>
      <c r="B49" s="26" t="s">
        <v>117</v>
      </c>
      <c r="C49" s="26">
        <v>6</v>
      </c>
      <c r="D49" s="26">
        <v>1</v>
      </c>
      <c r="E49" s="26">
        <v>2</v>
      </c>
      <c r="F49" s="26">
        <v>2</v>
      </c>
      <c r="G49" s="26">
        <v>1</v>
      </c>
      <c r="H49" s="26">
        <v>49737</v>
      </c>
      <c r="I49" s="26">
        <v>219400</v>
      </c>
      <c r="J49" s="40"/>
    </row>
    <row r="50" spans="1:10">
      <c r="A50" s="33" t="s">
        <v>130</v>
      </c>
      <c r="B50" s="26" t="s">
        <v>105</v>
      </c>
      <c r="C50" s="26">
        <f t="shared" ref="C50:I50" si="9">C51+C52+C53+C54+C55</f>
        <v>86</v>
      </c>
      <c r="D50" s="26">
        <f t="shared" si="9"/>
        <v>38</v>
      </c>
      <c r="E50" s="26">
        <f t="shared" si="9"/>
        <v>24</v>
      </c>
      <c r="F50" s="26">
        <f t="shared" si="9"/>
        <v>20</v>
      </c>
      <c r="G50" s="26">
        <f t="shared" si="9"/>
        <v>5</v>
      </c>
      <c r="H50" s="26">
        <f t="shared" si="9"/>
        <v>597814</v>
      </c>
      <c r="I50" s="26">
        <f t="shared" si="9"/>
        <v>2707990</v>
      </c>
      <c r="J50" s="39"/>
    </row>
    <row r="51" spans="1:10">
      <c r="A51" s="34"/>
      <c r="B51" s="26" t="s">
        <v>114</v>
      </c>
      <c r="C51" s="26">
        <v>7</v>
      </c>
      <c r="D51" s="26">
        <v>4</v>
      </c>
      <c r="E51" s="26">
        <v>2</v>
      </c>
      <c r="F51" s="26">
        <v>0</v>
      </c>
      <c r="G51" s="26">
        <v>1</v>
      </c>
      <c r="H51" s="26">
        <v>59891</v>
      </c>
      <c r="I51" s="26">
        <v>256400</v>
      </c>
      <c r="J51" s="39"/>
    </row>
    <row r="52" spans="1:10">
      <c r="A52" s="34"/>
      <c r="B52" s="26" t="s">
        <v>115</v>
      </c>
      <c r="C52" s="26">
        <v>40</v>
      </c>
      <c r="D52" s="26">
        <v>23</v>
      </c>
      <c r="E52" s="26">
        <v>12</v>
      </c>
      <c r="F52" s="26">
        <v>5</v>
      </c>
      <c r="G52" s="26">
        <v>1</v>
      </c>
      <c r="H52" s="26">
        <v>336773</v>
      </c>
      <c r="I52" s="26">
        <v>1482510</v>
      </c>
      <c r="J52" s="39"/>
    </row>
    <row r="53" spans="1:10">
      <c r="A53" s="34"/>
      <c r="B53" s="26" t="s">
        <v>116</v>
      </c>
      <c r="C53" s="26">
        <v>35</v>
      </c>
      <c r="D53" s="26">
        <v>9</v>
      </c>
      <c r="E53" s="26">
        <v>9</v>
      </c>
      <c r="F53" s="26">
        <v>15</v>
      </c>
      <c r="G53" s="26">
        <v>2</v>
      </c>
      <c r="H53" s="26">
        <v>152266</v>
      </c>
      <c r="I53" s="26">
        <v>677430</v>
      </c>
      <c r="J53" s="39"/>
    </row>
    <row r="54" spans="1:10">
      <c r="A54" s="34"/>
      <c r="B54" s="26" t="s">
        <v>131</v>
      </c>
      <c r="C54" s="26">
        <v>3</v>
      </c>
      <c r="D54" s="26">
        <v>2</v>
      </c>
      <c r="E54" s="26">
        <v>1</v>
      </c>
      <c r="F54" s="26">
        <v>0</v>
      </c>
      <c r="G54" s="26"/>
      <c r="H54" s="26">
        <v>30884</v>
      </c>
      <c r="I54" s="26">
        <v>136650</v>
      </c>
      <c r="J54" s="39"/>
    </row>
    <row r="55" spans="1:10">
      <c r="A55" s="35"/>
      <c r="B55" s="26" t="s">
        <v>117</v>
      </c>
      <c r="C55" s="26">
        <v>1</v>
      </c>
      <c r="D55" s="26">
        <v>0</v>
      </c>
      <c r="E55" s="26">
        <v>0</v>
      </c>
      <c r="F55" s="26">
        <v>0</v>
      </c>
      <c r="G55" s="26">
        <v>1</v>
      </c>
      <c r="H55" s="26">
        <v>18000</v>
      </c>
      <c r="I55" s="26">
        <v>155000</v>
      </c>
      <c r="J55" s="39" t="s">
        <v>132</v>
      </c>
    </row>
    <row r="56" spans="1:9">
      <c r="A56" s="33" t="s">
        <v>133</v>
      </c>
      <c r="B56" s="26" t="s">
        <v>105</v>
      </c>
      <c r="C56" s="26">
        <f>C57+C58+C59+C60+C61</f>
        <v>28</v>
      </c>
      <c r="D56" s="26">
        <f t="shared" ref="D56:I56" si="10">D57+D58+D59+D60+D61</f>
        <v>6</v>
      </c>
      <c r="E56" s="26">
        <f t="shared" si="10"/>
        <v>9</v>
      </c>
      <c r="F56" s="26">
        <f t="shared" si="10"/>
        <v>13</v>
      </c>
      <c r="G56" s="26">
        <f t="shared" si="10"/>
        <v>0</v>
      </c>
      <c r="H56" s="26">
        <f t="shared" si="10"/>
        <v>92324</v>
      </c>
      <c r="I56" s="26">
        <f t="shared" si="10"/>
        <v>413680</v>
      </c>
    </row>
    <row r="57" spans="1:10">
      <c r="A57" s="34"/>
      <c r="B57" s="26" t="s">
        <v>114</v>
      </c>
      <c r="C57" s="26">
        <f>D57+E57+F57+G57</f>
        <v>9</v>
      </c>
      <c r="D57" s="26">
        <v>4</v>
      </c>
      <c r="E57" s="26">
        <v>5</v>
      </c>
      <c r="F57" s="26">
        <v>0</v>
      </c>
      <c r="G57" s="26">
        <v>0</v>
      </c>
      <c r="H57" s="26">
        <v>56404</v>
      </c>
      <c r="I57" s="26">
        <v>260380</v>
      </c>
      <c r="J57" s="39"/>
    </row>
    <row r="58" spans="1:10">
      <c r="A58" s="34"/>
      <c r="B58" s="26" t="s">
        <v>115</v>
      </c>
      <c r="C58" s="26">
        <v>12</v>
      </c>
      <c r="D58" s="26">
        <v>1</v>
      </c>
      <c r="E58" s="26">
        <v>2</v>
      </c>
      <c r="F58" s="26">
        <v>9</v>
      </c>
      <c r="G58" s="26">
        <v>0</v>
      </c>
      <c r="H58" s="26">
        <v>19960</v>
      </c>
      <c r="I58" s="26">
        <v>85600</v>
      </c>
      <c r="J58" s="39"/>
    </row>
    <row r="59" spans="1:10">
      <c r="A59" s="34"/>
      <c r="B59" s="26" t="s">
        <v>116</v>
      </c>
      <c r="C59" s="26">
        <v>5</v>
      </c>
      <c r="D59" s="26">
        <v>1</v>
      </c>
      <c r="E59" s="26">
        <v>1</v>
      </c>
      <c r="F59" s="26">
        <v>3</v>
      </c>
      <c r="G59" s="26">
        <v>0</v>
      </c>
      <c r="H59" s="26">
        <v>14230</v>
      </c>
      <c r="I59" s="26">
        <v>57700</v>
      </c>
      <c r="J59" s="39"/>
    </row>
    <row r="60" spans="1:10">
      <c r="A60" s="34"/>
      <c r="B60" s="26" t="s">
        <v>117</v>
      </c>
      <c r="C60" s="26">
        <v>1</v>
      </c>
      <c r="D60" s="26">
        <v>0</v>
      </c>
      <c r="E60" s="26">
        <v>0</v>
      </c>
      <c r="F60" s="26">
        <v>1</v>
      </c>
      <c r="G60" s="26">
        <v>0</v>
      </c>
      <c r="H60" s="26">
        <v>800</v>
      </c>
      <c r="I60" s="26">
        <v>4500</v>
      </c>
      <c r="J60" s="39"/>
    </row>
    <row r="61" spans="1:10">
      <c r="A61" s="35"/>
      <c r="B61" s="36" t="s">
        <v>122</v>
      </c>
      <c r="C61" s="26">
        <v>1</v>
      </c>
      <c r="D61" s="26">
        <v>0</v>
      </c>
      <c r="E61" s="26">
        <v>1</v>
      </c>
      <c r="F61" s="26">
        <v>0</v>
      </c>
      <c r="G61" s="26">
        <v>0</v>
      </c>
      <c r="H61" s="26">
        <v>930</v>
      </c>
      <c r="I61" s="26">
        <v>5500</v>
      </c>
      <c r="J61" s="39"/>
    </row>
    <row r="62" spans="1:10">
      <c r="A62" s="33" t="s">
        <v>134</v>
      </c>
      <c r="B62" s="27" t="s">
        <v>105</v>
      </c>
      <c r="C62" s="27">
        <f>C63+C64+C65+C66</f>
        <v>15</v>
      </c>
      <c r="D62" s="27">
        <f>D63+D64+D65+D66</f>
        <v>3</v>
      </c>
      <c r="E62" s="27">
        <f>E63+E64+E65+E66</f>
        <v>4</v>
      </c>
      <c r="F62" s="27">
        <f>F63+F64+F65+F66</f>
        <v>6</v>
      </c>
      <c r="G62" s="27">
        <f>G63+G64+G65+G66</f>
        <v>2</v>
      </c>
      <c r="H62" s="37">
        <v>68311</v>
      </c>
      <c r="I62" s="42">
        <v>273000</v>
      </c>
      <c r="J62" s="39"/>
    </row>
    <row r="63" spans="1:10">
      <c r="A63" s="34"/>
      <c r="B63" s="26" t="s">
        <v>114</v>
      </c>
      <c r="C63" s="27">
        <v>5</v>
      </c>
      <c r="D63" s="27">
        <v>1</v>
      </c>
      <c r="E63" s="27">
        <v>3</v>
      </c>
      <c r="F63" s="27">
        <v>0</v>
      </c>
      <c r="G63" s="27">
        <v>1</v>
      </c>
      <c r="H63" s="27"/>
      <c r="I63" s="27"/>
      <c r="J63" s="39"/>
    </row>
    <row r="64" spans="1:9">
      <c r="A64" s="34"/>
      <c r="B64" s="26" t="s">
        <v>115</v>
      </c>
      <c r="C64" s="27">
        <v>7</v>
      </c>
      <c r="D64" s="27">
        <v>2</v>
      </c>
      <c r="E64" s="27">
        <v>1</v>
      </c>
      <c r="F64" s="27">
        <v>4</v>
      </c>
      <c r="G64" s="27"/>
      <c r="H64" s="27"/>
      <c r="I64" s="27"/>
    </row>
    <row r="65" spans="1:9">
      <c r="A65" s="34"/>
      <c r="B65" s="26" t="s">
        <v>116</v>
      </c>
      <c r="C65" s="27">
        <v>2</v>
      </c>
      <c r="D65" s="27">
        <v>0</v>
      </c>
      <c r="E65" s="27">
        <v>0</v>
      </c>
      <c r="F65" s="27">
        <v>2</v>
      </c>
      <c r="G65" s="27">
        <v>0</v>
      </c>
      <c r="H65" s="27"/>
      <c r="I65" s="27"/>
    </row>
    <row r="66" spans="1:9">
      <c r="A66" s="35"/>
      <c r="B66" s="26" t="s">
        <v>117</v>
      </c>
      <c r="C66" s="27">
        <v>1</v>
      </c>
      <c r="D66" s="27"/>
      <c r="E66" s="27"/>
      <c r="F66" s="27"/>
      <c r="G66" s="27">
        <v>1</v>
      </c>
      <c r="H66" s="27"/>
      <c r="I66" s="27"/>
    </row>
    <row r="67" spans="1:10">
      <c r="A67" s="33" t="s">
        <v>135</v>
      </c>
      <c r="B67" s="27" t="s">
        <v>105</v>
      </c>
      <c r="C67" s="27">
        <f>C68+C69+C70+C71+C72+C73</f>
        <v>53</v>
      </c>
      <c r="D67" s="27">
        <f t="shared" ref="D67:I67" si="11">D68+D69+D70+D71+D72+D73</f>
        <v>9</v>
      </c>
      <c r="E67" s="27">
        <f t="shared" si="11"/>
        <v>9</v>
      </c>
      <c r="F67" s="27">
        <f t="shared" si="11"/>
        <v>30</v>
      </c>
      <c r="G67" s="27">
        <f t="shared" si="11"/>
        <v>5</v>
      </c>
      <c r="H67" s="27">
        <f t="shared" si="11"/>
        <v>159004</v>
      </c>
      <c r="I67" s="27">
        <f t="shared" si="11"/>
        <v>704717</v>
      </c>
      <c r="J67" s="20" t="s">
        <v>136</v>
      </c>
    </row>
    <row r="68" spans="1:9">
      <c r="A68" s="34"/>
      <c r="B68" s="26" t="s">
        <v>114</v>
      </c>
      <c r="C68" s="27">
        <v>10</v>
      </c>
      <c r="D68" s="27">
        <v>2</v>
      </c>
      <c r="E68" s="27">
        <v>1</v>
      </c>
      <c r="F68" s="27">
        <v>7</v>
      </c>
      <c r="G68" s="27"/>
      <c r="H68" s="27">
        <v>28447</v>
      </c>
      <c r="I68" s="27">
        <v>138900</v>
      </c>
    </row>
    <row r="69" spans="1:9">
      <c r="A69" s="34"/>
      <c r="B69" s="26" t="s">
        <v>115</v>
      </c>
      <c r="C69" s="27">
        <v>22</v>
      </c>
      <c r="D69" s="27">
        <v>5</v>
      </c>
      <c r="E69" s="27">
        <v>6</v>
      </c>
      <c r="F69" s="27">
        <v>11</v>
      </c>
      <c r="G69" s="27"/>
      <c r="H69" s="27">
        <v>85188</v>
      </c>
      <c r="I69" s="27">
        <v>374917</v>
      </c>
    </row>
    <row r="70" spans="1:9">
      <c r="A70" s="34"/>
      <c r="B70" s="26" t="s">
        <v>116</v>
      </c>
      <c r="C70" s="27">
        <v>13</v>
      </c>
      <c r="D70" s="27">
        <v>2</v>
      </c>
      <c r="E70" s="27">
        <v>2</v>
      </c>
      <c r="F70" s="27">
        <v>9</v>
      </c>
      <c r="G70" s="27"/>
      <c r="H70" s="27">
        <v>31773</v>
      </c>
      <c r="I70" s="27">
        <v>144600</v>
      </c>
    </row>
    <row r="71" spans="1:9">
      <c r="A71" s="34"/>
      <c r="B71" s="26" t="s">
        <v>117</v>
      </c>
      <c r="C71" s="27">
        <v>5</v>
      </c>
      <c r="D71" s="27"/>
      <c r="E71" s="27"/>
      <c r="F71" s="27"/>
      <c r="G71" s="27">
        <v>5</v>
      </c>
      <c r="H71" s="27">
        <v>11196</v>
      </c>
      <c r="I71" s="27">
        <v>35100</v>
      </c>
    </row>
    <row r="72" spans="1:9">
      <c r="A72" s="34"/>
      <c r="B72" s="26" t="s">
        <v>120</v>
      </c>
      <c r="C72" s="27">
        <v>2</v>
      </c>
      <c r="D72" s="27"/>
      <c r="E72" s="27"/>
      <c r="F72" s="27">
        <v>2</v>
      </c>
      <c r="G72" s="27"/>
      <c r="H72" s="27">
        <v>1600</v>
      </c>
      <c r="I72" s="27">
        <v>7200</v>
      </c>
    </row>
    <row r="73" spans="1:9">
      <c r="A73" s="35"/>
      <c r="B73" s="26" t="s">
        <v>121</v>
      </c>
      <c r="C73" s="27">
        <v>1</v>
      </c>
      <c r="D73" s="27"/>
      <c r="E73" s="27"/>
      <c r="F73" s="27">
        <v>1</v>
      </c>
      <c r="G73" s="27"/>
      <c r="H73" s="27">
        <v>800</v>
      </c>
      <c r="I73" s="27">
        <v>4000</v>
      </c>
    </row>
    <row r="74" spans="1:9">
      <c r="A74" s="33" t="s">
        <v>137</v>
      </c>
      <c r="B74" s="27" t="s">
        <v>105</v>
      </c>
      <c r="C74" s="27">
        <f>C75+C76+C77+C78+C79+C80</f>
        <v>21</v>
      </c>
      <c r="D74" s="27">
        <f t="shared" ref="D74:I74" si="12">D75+D76+D77+D78+D79+D80</f>
        <v>7</v>
      </c>
      <c r="E74" s="27">
        <f t="shared" si="12"/>
        <v>2</v>
      </c>
      <c r="F74" s="27">
        <f t="shared" si="12"/>
        <v>12</v>
      </c>
      <c r="G74" s="27">
        <f t="shared" si="12"/>
        <v>1</v>
      </c>
      <c r="H74" s="27">
        <f t="shared" si="12"/>
        <v>56354</v>
      </c>
      <c r="I74" s="27">
        <f t="shared" si="12"/>
        <v>247360</v>
      </c>
    </row>
    <row r="75" spans="1:9">
      <c r="A75" s="34"/>
      <c r="B75" s="26" t="s">
        <v>114</v>
      </c>
      <c r="C75" s="27">
        <v>8</v>
      </c>
      <c r="D75" s="27">
        <v>2</v>
      </c>
      <c r="E75" s="27">
        <v>2</v>
      </c>
      <c r="F75" s="27">
        <v>4</v>
      </c>
      <c r="G75" s="27">
        <v>0</v>
      </c>
      <c r="H75" s="27">
        <v>34874</v>
      </c>
      <c r="I75" s="43">
        <v>151760</v>
      </c>
    </row>
    <row r="76" spans="1:9">
      <c r="A76" s="34"/>
      <c r="B76" s="27" t="s">
        <v>115</v>
      </c>
      <c r="C76" s="27">
        <v>6</v>
      </c>
      <c r="D76" s="27">
        <v>5</v>
      </c>
      <c r="E76" s="27">
        <v>0</v>
      </c>
      <c r="F76" s="27">
        <v>1</v>
      </c>
      <c r="G76" s="27">
        <v>0</v>
      </c>
      <c r="H76" s="43">
        <v>14900</v>
      </c>
      <c r="I76" s="43">
        <v>63700</v>
      </c>
    </row>
    <row r="77" spans="1:9">
      <c r="A77" s="34"/>
      <c r="B77" s="26" t="s">
        <v>117</v>
      </c>
      <c r="C77" s="27">
        <v>1</v>
      </c>
      <c r="D77" s="27">
        <v>0</v>
      </c>
      <c r="E77" s="27">
        <v>0</v>
      </c>
      <c r="F77" s="27">
        <v>1</v>
      </c>
      <c r="G77" s="27">
        <v>0</v>
      </c>
      <c r="H77" s="27">
        <v>800</v>
      </c>
      <c r="I77" s="27">
        <v>4200</v>
      </c>
    </row>
    <row r="78" spans="1:9">
      <c r="A78" s="34"/>
      <c r="B78" s="26" t="s">
        <v>131</v>
      </c>
      <c r="C78" s="27">
        <v>2</v>
      </c>
      <c r="D78" s="27">
        <v>0</v>
      </c>
      <c r="E78" s="27">
        <v>0</v>
      </c>
      <c r="F78" s="27">
        <v>2</v>
      </c>
      <c r="G78" s="27">
        <v>1</v>
      </c>
      <c r="H78" s="27">
        <v>1460</v>
      </c>
      <c r="I78" s="27">
        <v>8400</v>
      </c>
    </row>
    <row r="79" spans="1:9">
      <c r="A79" s="34"/>
      <c r="B79" s="36" t="s">
        <v>122</v>
      </c>
      <c r="C79" s="27">
        <v>3</v>
      </c>
      <c r="D79" s="27">
        <v>0</v>
      </c>
      <c r="E79" s="27">
        <v>0</v>
      </c>
      <c r="F79" s="27">
        <v>3</v>
      </c>
      <c r="G79" s="27">
        <v>0</v>
      </c>
      <c r="H79" s="27">
        <v>3660</v>
      </c>
      <c r="I79" s="27">
        <v>16100</v>
      </c>
    </row>
    <row r="80" spans="1:10">
      <c r="A80" s="35"/>
      <c r="B80" s="27" t="s">
        <v>119</v>
      </c>
      <c r="C80" s="27">
        <v>1</v>
      </c>
      <c r="D80" s="27">
        <v>0</v>
      </c>
      <c r="E80" s="27">
        <v>0</v>
      </c>
      <c r="F80" s="27">
        <v>1</v>
      </c>
      <c r="G80" s="27">
        <v>0</v>
      </c>
      <c r="H80" s="27">
        <v>660</v>
      </c>
      <c r="I80" s="27">
        <v>3200</v>
      </c>
      <c r="J80" s="20" t="s">
        <v>138</v>
      </c>
    </row>
    <row r="81" spans="1:9">
      <c r="A81" s="33" t="s">
        <v>139</v>
      </c>
      <c r="B81" s="27" t="s">
        <v>105</v>
      </c>
      <c r="C81" s="27">
        <f>C82+C83+C84+C85+C86</f>
        <v>63</v>
      </c>
      <c r="D81" s="27">
        <f t="shared" ref="D81:I81" si="13">D82+D83+D84+D85+D86</f>
        <v>15</v>
      </c>
      <c r="E81" s="27">
        <f t="shared" si="13"/>
        <v>12</v>
      </c>
      <c r="F81" s="27">
        <f t="shared" si="13"/>
        <v>34</v>
      </c>
      <c r="G81" s="27">
        <f t="shared" si="13"/>
        <v>2</v>
      </c>
      <c r="H81" s="27">
        <f t="shared" si="13"/>
        <v>210423</v>
      </c>
      <c r="I81" s="27">
        <f t="shared" si="13"/>
        <v>920640</v>
      </c>
    </row>
    <row r="82" spans="1:9">
      <c r="A82" s="34"/>
      <c r="B82" s="26" t="s">
        <v>114</v>
      </c>
      <c r="C82" s="27">
        <v>2</v>
      </c>
      <c r="D82" s="27"/>
      <c r="E82" s="27"/>
      <c r="F82" s="27">
        <v>2</v>
      </c>
      <c r="G82" s="27"/>
      <c r="H82" s="27">
        <v>1600</v>
      </c>
      <c r="I82" s="27">
        <v>8400</v>
      </c>
    </row>
    <row r="83" spans="1:9">
      <c r="A83" s="34"/>
      <c r="B83" s="27" t="s">
        <v>115</v>
      </c>
      <c r="C83" s="27">
        <v>54</v>
      </c>
      <c r="D83" s="27">
        <v>14</v>
      </c>
      <c r="E83" s="27">
        <v>10</v>
      </c>
      <c r="F83" s="27">
        <v>29</v>
      </c>
      <c r="G83" s="27">
        <v>1</v>
      </c>
      <c r="H83" s="27">
        <v>188542</v>
      </c>
      <c r="I83" s="27">
        <v>831140</v>
      </c>
    </row>
    <row r="84" spans="1:9">
      <c r="A84" s="34"/>
      <c r="B84" s="26" t="s">
        <v>116</v>
      </c>
      <c r="C84" s="27">
        <v>6</v>
      </c>
      <c r="D84" s="27">
        <v>1</v>
      </c>
      <c r="E84" s="27">
        <v>2</v>
      </c>
      <c r="F84" s="27">
        <v>2</v>
      </c>
      <c r="G84" s="27">
        <v>1</v>
      </c>
      <c r="H84" s="27">
        <v>19481</v>
      </c>
      <c r="I84" s="27">
        <v>77100</v>
      </c>
    </row>
    <row r="85" spans="1:9">
      <c r="A85" s="34"/>
      <c r="B85" s="36" t="s">
        <v>122</v>
      </c>
      <c r="C85" s="27">
        <v>0</v>
      </c>
      <c r="D85" s="27"/>
      <c r="E85" s="27"/>
      <c r="F85" s="27"/>
      <c r="G85" s="27">
        <v>0</v>
      </c>
      <c r="H85" s="27">
        <v>0</v>
      </c>
      <c r="I85" s="27">
        <v>0</v>
      </c>
    </row>
    <row r="86" spans="1:9">
      <c r="A86" s="34"/>
      <c r="B86" s="26" t="s">
        <v>120</v>
      </c>
      <c r="C86" s="27">
        <v>1</v>
      </c>
      <c r="D86" s="27"/>
      <c r="E86" s="27"/>
      <c r="F86" s="27">
        <v>1</v>
      </c>
      <c r="G86" s="27"/>
      <c r="H86" s="27">
        <v>800</v>
      </c>
      <c r="I86" s="27">
        <v>4000</v>
      </c>
    </row>
    <row r="87" spans="1:9">
      <c r="A87" s="26" t="s">
        <v>140</v>
      </c>
      <c r="B87" s="27" t="s">
        <v>105</v>
      </c>
      <c r="C87" s="27">
        <f>C88+C89+C90+C91</f>
        <v>28</v>
      </c>
      <c r="D87" s="27">
        <f t="shared" ref="D87:I87" si="14">D88+D89+D90+D91</f>
        <v>3</v>
      </c>
      <c r="E87" s="27">
        <f t="shared" si="14"/>
        <v>2</v>
      </c>
      <c r="F87" s="27">
        <f t="shared" si="14"/>
        <v>17</v>
      </c>
      <c r="G87" s="27">
        <f t="shared" si="14"/>
        <v>6</v>
      </c>
      <c r="H87" s="27">
        <f t="shared" si="14"/>
        <v>51785</v>
      </c>
      <c r="I87" s="27">
        <f t="shared" si="14"/>
        <v>248640</v>
      </c>
    </row>
    <row r="88" spans="1:9">
      <c r="A88" s="26"/>
      <c r="B88" s="27" t="s">
        <v>115</v>
      </c>
      <c r="C88" s="27">
        <v>8</v>
      </c>
      <c r="D88" s="27">
        <v>2</v>
      </c>
      <c r="E88" s="27">
        <v>1</v>
      </c>
      <c r="F88" s="27">
        <v>3</v>
      </c>
      <c r="G88" s="27">
        <v>2</v>
      </c>
      <c r="H88" s="27">
        <v>26450</v>
      </c>
      <c r="I88" s="27">
        <v>116000</v>
      </c>
    </row>
    <row r="89" spans="1:9">
      <c r="A89" s="26"/>
      <c r="B89" s="26" t="s">
        <v>116</v>
      </c>
      <c r="C89" s="27">
        <f>D89+E89+F89+G89</f>
        <v>18</v>
      </c>
      <c r="D89" s="27">
        <v>1</v>
      </c>
      <c r="E89" s="27">
        <v>1</v>
      </c>
      <c r="F89" s="27">
        <v>13</v>
      </c>
      <c r="G89" s="27">
        <v>3</v>
      </c>
      <c r="H89" s="27">
        <v>24070</v>
      </c>
      <c r="I89" s="27">
        <v>127090</v>
      </c>
    </row>
    <row r="90" spans="1:9">
      <c r="A90" s="26"/>
      <c r="B90" s="26" t="s">
        <v>120</v>
      </c>
      <c r="C90" s="27">
        <v>1</v>
      </c>
      <c r="D90" s="27"/>
      <c r="E90" s="27"/>
      <c r="F90" s="27">
        <v>1</v>
      </c>
      <c r="G90" s="27"/>
      <c r="H90" s="27">
        <v>800</v>
      </c>
      <c r="I90" s="27">
        <v>4000</v>
      </c>
    </row>
    <row r="91" spans="1:10">
      <c r="A91" s="26"/>
      <c r="B91" s="36" t="s">
        <v>122</v>
      </c>
      <c r="C91" s="27">
        <v>1</v>
      </c>
      <c r="D91" s="27"/>
      <c r="E91" s="27"/>
      <c r="F91" s="27"/>
      <c r="G91" s="27">
        <v>1</v>
      </c>
      <c r="H91" s="27">
        <v>465</v>
      </c>
      <c r="I91" s="27">
        <v>1550</v>
      </c>
      <c r="J91" s="20" t="s">
        <v>141</v>
      </c>
    </row>
    <row r="92" spans="1:9">
      <c r="A92" s="26" t="s">
        <v>142</v>
      </c>
      <c r="B92" s="27" t="s">
        <v>105</v>
      </c>
      <c r="C92" s="27">
        <f>C93</f>
        <v>1</v>
      </c>
      <c r="D92" s="27">
        <f t="shared" ref="D92:I92" si="15">D93</f>
        <v>1</v>
      </c>
      <c r="E92" s="27">
        <f t="shared" si="15"/>
        <v>0</v>
      </c>
      <c r="F92" s="27">
        <f t="shared" si="15"/>
        <v>0</v>
      </c>
      <c r="G92" s="27">
        <f t="shared" si="15"/>
        <v>0</v>
      </c>
      <c r="H92" s="27">
        <f t="shared" si="15"/>
        <v>14977</v>
      </c>
      <c r="I92" s="27">
        <f t="shared" si="15"/>
        <v>60000</v>
      </c>
    </row>
    <row r="93" spans="1:9">
      <c r="A93" s="26"/>
      <c r="B93" s="36" t="s">
        <v>121</v>
      </c>
      <c r="C93" s="27">
        <v>1</v>
      </c>
      <c r="D93" s="27">
        <v>1</v>
      </c>
      <c r="E93" s="27"/>
      <c r="F93" s="27"/>
      <c r="G93" s="27"/>
      <c r="H93" s="27">
        <v>14977</v>
      </c>
      <c r="I93" s="27">
        <v>60000</v>
      </c>
    </row>
    <row r="94" spans="1:9">
      <c r="A94" s="26" t="s">
        <v>143</v>
      </c>
      <c r="B94" s="27" t="s">
        <v>105</v>
      </c>
      <c r="C94" s="27">
        <f t="shared" ref="C94:I94" si="16">C95+C96+C97+C98+C99+C100</f>
        <v>18</v>
      </c>
      <c r="D94" s="27">
        <f t="shared" si="16"/>
        <v>8</v>
      </c>
      <c r="E94" s="27">
        <f t="shared" si="16"/>
        <v>4</v>
      </c>
      <c r="F94" s="27">
        <f t="shared" si="16"/>
        <v>0</v>
      </c>
      <c r="G94" s="27">
        <f t="shared" si="16"/>
        <v>6</v>
      </c>
      <c r="H94" s="27">
        <f t="shared" si="16"/>
        <v>159922</v>
      </c>
      <c r="I94" s="27">
        <f t="shared" si="16"/>
        <v>648270</v>
      </c>
    </row>
    <row r="95" spans="1:16">
      <c r="A95" s="26"/>
      <c r="B95" s="27" t="s">
        <v>115</v>
      </c>
      <c r="C95" s="27">
        <v>4</v>
      </c>
      <c r="D95" s="27">
        <v>2</v>
      </c>
      <c r="E95" s="27">
        <v>2</v>
      </c>
      <c r="F95" s="27"/>
      <c r="G95" s="27"/>
      <c r="H95" s="27">
        <v>23660</v>
      </c>
      <c r="I95" s="27">
        <v>92260</v>
      </c>
      <c r="P95" s="20">
        <f>465*3</f>
        <v>1395</v>
      </c>
    </row>
    <row r="96" spans="1:9">
      <c r="A96" s="26"/>
      <c r="B96" s="26" t="s">
        <v>116</v>
      </c>
      <c r="C96" s="27">
        <v>2</v>
      </c>
      <c r="D96" s="27">
        <v>1</v>
      </c>
      <c r="E96" s="27">
        <v>1</v>
      </c>
      <c r="F96" s="27"/>
      <c r="G96" s="27"/>
      <c r="H96" s="27">
        <v>15907</v>
      </c>
      <c r="I96" s="27">
        <v>61680</v>
      </c>
    </row>
    <row r="97" spans="1:9">
      <c r="A97" s="26"/>
      <c r="B97" s="26" t="s">
        <v>144</v>
      </c>
      <c r="C97" s="27">
        <v>4</v>
      </c>
      <c r="D97" s="27"/>
      <c r="E97" s="27"/>
      <c r="F97" s="27"/>
      <c r="G97" s="27">
        <v>4</v>
      </c>
      <c r="H97" s="27">
        <v>31170</v>
      </c>
      <c r="I97" s="27">
        <v>120670</v>
      </c>
    </row>
    <row r="98" spans="1:9">
      <c r="A98" s="26"/>
      <c r="B98" s="26" t="s">
        <v>145</v>
      </c>
      <c r="C98" s="27">
        <v>2</v>
      </c>
      <c r="D98" s="27">
        <v>1</v>
      </c>
      <c r="E98" s="27">
        <v>1</v>
      </c>
      <c r="F98" s="27"/>
      <c r="G98" s="27"/>
      <c r="H98" s="27">
        <v>15907</v>
      </c>
      <c r="I98" s="27">
        <v>61488</v>
      </c>
    </row>
    <row r="99" spans="1:9">
      <c r="A99" s="26"/>
      <c r="B99" s="26" t="s">
        <v>120</v>
      </c>
      <c r="C99" s="27">
        <v>2</v>
      </c>
      <c r="D99" s="27">
        <v>1</v>
      </c>
      <c r="E99" s="27"/>
      <c r="F99" s="27"/>
      <c r="G99" s="27">
        <v>1</v>
      </c>
      <c r="H99" s="27">
        <v>22747</v>
      </c>
      <c r="I99" s="27">
        <v>94972</v>
      </c>
    </row>
    <row r="100" spans="1:9">
      <c r="A100" s="26"/>
      <c r="B100" s="36" t="s">
        <v>122</v>
      </c>
      <c r="C100" s="27">
        <v>4</v>
      </c>
      <c r="D100" s="27">
        <v>3</v>
      </c>
      <c r="E100" s="27"/>
      <c r="F100" s="27"/>
      <c r="G100" s="27">
        <v>1</v>
      </c>
      <c r="H100" s="27">
        <v>50531</v>
      </c>
      <c r="I100" s="27">
        <v>217200</v>
      </c>
    </row>
    <row r="101" spans="1:9">
      <c r="A101" s="26" t="s">
        <v>146</v>
      </c>
      <c r="B101" s="36" t="s">
        <v>105</v>
      </c>
      <c r="C101" s="27">
        <f>C102</f>
        <v>2</v>
      </c>
      <c r="D101" s="27">
        <f>D102</f>
        <v>1</v>
      </c>
      <c r="E101" s="27">
        <f>E102</f>
        <v>1</v>
      </c>
      <c r="F101" s="27">
        <f>F102</f>
        <v>0</v>
      </c>
      <c r="G101" s="27">
        <f>G102</f>
        <v>0</v>
      </c>
      <c r="H101" s="27">
        <v>15907</v>
      </c>
      <c r="I101" s="27">
        <v>61580</v>
      </c>
    </row>
    <row r="102" spans="1:9">
      <c r="A102" s="26"/>
      <c r="B102" s="36" t="s">
        <v>114</v>
      </c>
      <c r="C102" s="27">
        <v>2</v>
      </c>
      <c r="D102" s="27">
        <v>1</v>
      </c>
      <c r="E102" s="27">
        <v>1</v>
      </c>
      <c r="F102" s="27"/>
      <c r="G102" s="27"/>
      <c r="H102" s="27">
        <v>15907</v>
      </c>
      <c r="I102" s="27">
        <v>61580</v>
      </c>
    </row>
    <row r="103" spans="1:10">
      <c r="A103" s="40" t="s">
        <v>147</v>
      </c>
      <c r="B103" s="40"/>
      <c r="C103" s="40"/>
      <c r="D103" s="40"/>
      <c r="E103" s="40"/>
      <c r="F103" s="40"/>
      <c r="G103" s="40"/>
      <c r="H103" s="40"/>
      <c r="I103" s="40"/>
      <c r="J103" s="40"/>
    </row>
    <row r="104" spans="1:10">
      <c r="A104" s="40"/>
      <c r="B104" s="40"/>
      <c r="C104" s="40"/>
      <c r="D104" s="40"/>
      <c r="E104" s="40"/>
      <c r="F104" s="40"/>
      <c r="G104" s="40"/>
      <c r="H104" s="40"/>
      <c r="I104" s="40"/>
      <c r="J104" s="40"/>
    </row>
    <row r="106" ht="31.5" spans="1:9">
      <c r="A106" s="21" t="s">
        <v>148</v>
      </c>
      <c r="B106" s="21"/>
      <c r="C106" s="21"/>
      <c r="D106" s="21"/>
      <c r="E106" s="21"/>
      <c r="F106" s="21"/>
      <c r="G106" s="21"/>
      <c r="H106" s="21"/>
      <c r="I106" s="21"/>
    </row>
    <row r="107" ht="31.5" spans="1:9">
      <c r="A107" s="21"/>
      <c r="B107" s="21"/>
      <c r="C107" s="21"/>
      <c r="D107" s="21"/>
      <c r="E107" s="21"/>
      <c r="F107" s="21"/>
      <c r="G107" s="21"/>
      <c r="H107" s="21"/>
      <c r="I107" s="38"/>
    </row>
    <row r="108" ht="14.25" spans="1:10">
      <c r="A108" s="22" t="s">
        <v>7</v>
      </c>
      <c r="B108" s="22" t="s">
        <v>102</v>
      </c>
      <c r="C108" s="22"/>
      <c r="D108" s="22" t="s">
        <v>103</v>
      </c>
      <c r="E108" s="22"/>
      <c r="F108" s="22"/>
      <c r="G108" s="22"/>
      <c r="H108" s="23"/>
      <c r="I108" s="22" t="s">
        <v>104</v>
      </c>
      <c r="J108" s="26" t="s">
        <v>149</v>
      </c>
    </row>
    <row r="109" ht="42.75" spans="1:10">
      <c r="A109" s="22"/>
      <c r="B109" s="22"/>
      <c r="C109" s="22" t="s">
        <v>105</v>
      </c>
      <c r="D109" s="22" t="s">
        <v>106</v>
      </c>
      <c r="E109" s="22" t="s">
        <v>107</v>
      </c>
      <c r="F109" s="22" t="s">
        <v>108</v>
      </c>
      <c r="G109" s="22" t="s">
        <v>109</v>
      </c>
      <c r="H109" s="24" t="s">
        <v>110</v>
      </c>
      <c r="I109" s="22"/>
      <c r="J109" s="27"/>
    </row>
    <row r="110" ht="69.95" customHeight="1" spans="1:12">
      <c r="A110" s="22" t="s">
        <v>150</v>
      </c>
      <c r="B110" s="22" t="s">
        <v>111</v>
      </c>
      <c r="C110" s="22">
        <f>C111+C112+C113</f>
        <v>761</v>
      </c>
      <c r="D110" s="22">
        <f t="shared" ref="D110:I110" si="17">D111+D112+D113</f>
        <v>73</v>
      </c>
      <c r="E110" s="22">
        <f t="shared" si="17"/>
        <v>67</v>
      </c>
      <c r="F110" s="22">
        <f t="shared" si="17"/>
        <v>388</v>
      </c>
      <c r="G110" s="22">
        <f t="shared" si="17"/>
        <v>174</v>
      </c>
      <c r="H110" s="22">
        <f t="shared" si="17"/>
        <v>1942084</v>
      </c>
      <c r="I110" s="22">
        <f t="shared" si="17"/>
        <v>8175087.39</v>
      </c>
      <c r="J110" s="45" t="s">
        <v>151</v>
      </c>
      <c r="L110" s="48"/>
    </row>
    <row r="111" ht="32.1" customHeight="1" spans="1:10">
      <c r="A111" s="22"/>
      <c r="B111" s="22">
        <v>2022</v>
      </c>
      <c r="C111" s="22">
        <v>42</v>
      </c>
      <c r="D111" s="22"/>
      <c r="E111" s="22"/>
      <c r="F111" s="22"/>
      <c r="G111" s="22"/>
      <c r="H111" s="22">
        <v>215806</v>
      </c>
      <c r="I111" s="22"/>
      <c r="J111" s="45"/>
    </row>
    <row r="112" ht="14.25" spans="1:15">
      <c r="A112" s="22"/>
      <c r="B112" s="22">
        <v>2023</v>
      </c>
      <c r="C112" s="22">
        <f>C114+C118+C125+C131+C135+C141+C147+C154+C161</f>
        <v>206</v>
      </c>
      <c r="D112" s="22">
        <f t="shared" ref="D112:I112" si="18">D114+D118+D125+D131+D135+D141+D147+D154+D161</f>
        <v>36</v>
      </c>
      <c r="E112" s="22">
        <f t="shared" si="18"/>
        <v>37</v>
      </c>
      <c r="F112" s="22">
        <f t="shared" si="18"/>
        <v>66</v>
      </c>
      <c r="G112" s="22">
        <f t="shared" si="18"/>
        <v>67</v>
      </c>
      <c r="H112" s="22">
        <f t="shared" si="18"/>
        <v>645703</v>
      </c>
      <c r="I112" s="22">
        <f t="shared" si="18"/>
        <v>3079237.1</v>
      </c>
      <c r="J112" s="45"/>
      <c r="M112" s="20">
        <v>427</v>
      </c>
      <c r="N112" s="20">
        <v>184.5886</v>
      </c>
      <c r="O112" s="20">
        <f>M112-N112</f>
        <v>242.4114</v>
      </c>
    </row>
    <row r="113" ht="14.25" spans="1:14">
      <c r="A113" s="22"/>
      <c r="B113" s="22">
        <v>2024</v>
      </c>
      <c r="C113" s="22">
        <f>C168</f>
        <v>513</v>
      </c>
      <c r="D113" s="22">
        <f t="shared" ref="D113:I113" si="19">D168</f>
        <v>37</v>
      </c>
      <c r="E113" s="22">
        <f t="shared" si="19"/>
        <v>30</v>
      </c>
      <c r="F113" s="22">
        <f t="shared" si="19"/>
        <v>322</v>
      </c>
      <c r="G113" s="22">
        <f t="shared" si="19"/>
        <v>107</v>
      </c>
      <c r="H113" s="22">
        <f t="shared" si="19"/>
        <v>1080575</v>
      </c>
      <c r="I113" s="22">
        <f t="shared" si="19"/>
        <v>5095850.29</v>
      </c>
      <c r="J113" s="45"/>
      <c r="N113" s="20">
        <v>0.57</v>
      </c>
    </row>
    <row r="114" ht="14.25" spans="1:15">
      <c r="A114" s="44" t="s">
        <v>113</v>
      </c>
      <c r="B114" s="25" t="s">
        <v>105</v>
      </c>
      <c r="C114" s="25">
        <f>C115+C116+C117</f>
        <v>16</v>
      </c>
      <c r="D114" s="25">
        <f t="shared" ref="D114:I114" si="20">D115+D116+D117</f>
        <v>3</v>
      </c>
      <c r="E114" s="25">
        <f t="shared" si="20"/>
        <v>2</v>
      </c>
      <c r="F114" s="25">
        <f t="shared" si="20"/>
        <v>7</v>
      </c>
      <c r="G114" s="25">
        <f t="shared" si="20"/>
        <v>4</v>
      </c>
      <c r="H114" s="25">
        <f t="shared" si="20"/>
        <v>46877</v>
      </c>
      <c r="I114" s="25">
        <f t="shared" si="20"/>
        <v>209480</v>
      </c>
      <c r="J114" s="44" t="s">
        <v>152</v>
      </c>
      <c r="N114" s="20">
        <f>N112+N113</f>
        <v>185.1586</v>
      </c>
      <c r="O114" s="20">
        <f>M112-N114</f>
        <v>241.8414</v>
      </c>
    </row>
    <row r="115" spans="1:16">
      <c r="A115" s="44"/>
      <c r="B115" s="45" t="s">
        <v>115</v>
      </c>
      <c r="C115" s="44">
        <v>3</v>
      </c>
      <c r="D115" s="44">
        <v>1</v>
      </c>
      <c r="E115" s="44">
        <v>0</v>
      </c>
      <c r="F115" s="44">
        <v>0</v>
      </c>
      <c r="G115" s="44">
        <v>2</v>
      </c>
      <c r="H115" s="46">
        <v>12220</v>
      </c>
      <c r="I115" s="46">
        <v>44600</v>
      </c>
      <c r="J115" s="44"/>
      <c r="O115" s="20">
        <v>2.57</v>
      </c>
      <c r="P115" s="20">
        <f>O114-O115</f>
        <v>239.2714</v>
      </c>
    </row>
    <row r="116" spans="1:10">
      <c r="A116" s="44"/>
      <c r="B116" s="45" t="s">
        <v>116</v>
      </c>
      <c r="C116" s="44">
        <v>12</v>
      </c>
      <c r="D116" s="44">
        <v>2</v>
      </c>
      <c r="E116" s="44">
        <v>2</v>
      </c>
      <c r="F116" s="44">
        <v>6</v>
      </c>
      <c r="G116" s="44">
        <v>2</v>
      </c>
      <c r="H116" s="46">
        <v>33857</v>
      </c>
      <c r="I116" s="46">
        <v>160880</v>
      </c>
      <c r="J116" s="44"/>
    </row>
    <row r="117" spans="1:10">
      <c r="A117" s="44"/>
      <c r="B117" s="45" t="s">
        <v>120</v>
      </c>
      <c r="C117" s="44">
        <v>1</v>
      </c>
      <c r="D117" s="44">
        <v>0</v>
      </c>
      <c r="E117" s="44">
        <v>0</v>
      </c>
      <c r="F117" s="44">
        <v>1</v>
      </c>
      <c r="G117" s="44">
        <v>0</v>
      </c>
      <c r="H117" s="44">
        <v>800</v>
      </c>
      <c r="I117" s="44">
        <v>4000</v>
      </c>
      <c r="J117" s="44"/>
    </row>
    <row r="118" spans="1:10">
      <c r="A118" s="44" t="s">
        <v>118</v>
      </c>
      <c r="B118" s="29" t="s">
        <v>105</v>
      </c>
      <c r="C118" s="44">
        <f>C119+C120+C121+C122+C123+C124</f>
        <v>14</v>
      </c>
      <c r="D118" s="44">
        <f t="shared" ref="D118:I118" si="21">D119+D120+D121+D122+D123+D124</f>
        <v>2</v>
      </c>
      <c r="E118" s="44">
        <f t="shared" si="21"/>
        <v>1</v>
      </c>
      <c r="F118" s="44">
        <f t="shared" si="21"/>
        <v>3</v>
      </c>
      <c r="G118" s="44">
        <f t="shared" si="21"/>
        <v>8</v>
      </c>
      <c r="H118" s="44">
        <f t="shared" si="21"/>
        <v>59085</v>
      </c>
      <c r="I118" s="44">
        <f t="shared" si="21"/>
        <v>254362</v>
      </c>
      <c r="J118" s="44" t="s">
        <v>153</v>
      </c>
    </row>
    <row r="119" spans="1:15">
      <c r="A119" s="44"/>
      <c r="B119" s="45" t="s">
        <v>114</v>
      </c>
      <c r="C119" s="47">
        <v>2</v>
      </c>
      <c r="D119" s="47">
        <v>1</v>
      </c>
      <c r="E119" s="47"/>
      <c r="F119" s="47"/>
      <c r="G119" s="47">
        <v>1</v>
      </c>
      <c r="H119" s="47">
        <v>16021</v>
      </c>
      <c r="I119" s="44">
        <v>63400</v>
      </c>
      <c r="J119" s="44"/>
      <c r="K119" s="20">
        <v>1</v>
      </c>
      <c r="L119" s="20">
        <v>16</v>
      </c>
      <c r="M119" s="20">
        <v>4.6877</v>
      </c>
      <c r="N119" s="20">
        <v>248</v>
      </c>
      <c r="O119" s="20">
        <v>86.1509</v>
      </c>
    </row>
    <row r="120" spans="1:15">
      <c r="A120" s="44"/>
      <c r="B120" s="45" t="s">
        <v>115</v>
      </c>
      <c r="C120" s="47">
        <v>4</v>
      </c>
      <c r="D120" s="47">
        <v>1</v>
      </c>
      <c r="E120" s="47">
        <v>1</v>
      </c>
      <c r="F120" s="47"/>
      <c r="G120" s="47">
        <v>2</v>
      </c>
      <c r="H120" s="47">
        <v>11120</v>
      </c>
      <c r="I120" s="44">
        <v>50700</v>
      </c>
      <c r="J120" s="44"/>
      <c r="K120" s="20">
        <v>2</v>
      </c>
      <c r="L120" s="20">
        <v>14</v>
      </c>
      <c r="M120" s="20">
        <v>5.9085</v>
      </c>
      <c r="N120" s="20">
        <v>463</v>
      </c>
      <c r="O120" s="20">
        <v>97.6593</v>
      </c>
    </row>
    <row r="121" spans="1:15">
      <c r="A121" s="44"/>
      <c r="B121" s="45" t="s">
        <v>116</v>
      </c>
      <c r="C121" s="47">
        <v>2</v>
      </c>
      <c r="D121" s="47"/>
      <c r="E121" s="47"/>
      <c r="F121" s="47">
        <v>1</v>
      </c>
      <c r="G121" s="47">
        <v>1</v>
      </c>
      <c r="H121" s="47">
        <v>7350</v>
      </c>
      <c r="I121" s="44">
        <v>32084</v>
      </c>
      <c r="J121" s="44"/>
      <c r="K121" s="20">
        <v>3</v>
      </c>
      <c r="L121" s="20">
        <v>6</v>
      </c>
      <c r="M121" s="20">
        <v>0.4728</v>
      </c>
      <c r="N121" s="20">
        <f>SUM(N119:N120)</f>
        <v>711</v>
      </c>
      <c r="O121" s="20">
        <f>SUM(O119:O120)</f>
        <v>183.8102</v>
      </c>
    </row>
    <row r="122" spans="1:13">
      <c r="A122" s="44"/>
      <c r="B122" s="45" t="s">
        <v>117</v>
      </c>
      <c r="C122" s="44">
        <v>1</v>
      </c>
      <c r="D122" s="44"/>
      <c r="E122" s="44"/>
      <c r="F122" s="44"/>
      <c r="G122" s="44">
        <v>1</v>
      </c>
      <c r="H122" s="44">
        <v>1044</v>
      </c>
      <c r="I122" s="44">
        <v>3000</v>
      </c>
      <c r="J122" s="44"/>
      <c r="K122" s="20">
        <v>4</v>
      </c>
      <c r="L122" s="20">
        <v>5</v>
      </c>
      <c r="M122" s="20">
        <v>1.3176</v>
      </c>
    </row>
    <row r="123" spans="1:13">
      <c r="A123" s="44"/>
      <c r="B123" s="45" t="s">
        <v>121</v>
      </c>
      <c r="C123" s="44">
        <v>4</v>
      </c>
      <c r="D123" s="44"/>
      <c r="E123" s="44"/>
      <c r="F123" s="44">
        <v>2</v>
      </c>
      <c r="G123" s="44">
        <v>2</v>
      </c>
      <c r="H123" s="44">
        <v>18120</v>
      </c>
      <c r="I123" s="44">
        <v>81200</v>
      </c>
      <c r="J123" s="44"/>
      <c r="K123" s="20">
        <v>5</v>
      </c>
      <c r="L123" s="20">
        <v>17</v>
      </c>
      <c r="M123" s="20">
        <v>6.6302</v>
      </c>
    </row>
    <row r="124" spans="1:13">
      <c r="A124" s="44"/>
      <c r="B124" s="29" t="s">
        <v>154</v>
      </c>
      <c r="C124" s="44">
        <v>1</v>
      </c>
      <c r="D124" s="44"/>
      <c r="E124" s="44"/>
      <c r="F124" s="44"/>
      <c r="G124" s="44">
        <v>1</v>
      </c>
      <c r="H124" s="44">
        <v>5430</v>
      </c>
      <c r="I124" s="44">
        <v>23978</v>
      </c>
      <c r="J124" s="44"/>
      <c r="K124" s="20">
        <v>6</v>
      </c>
      <c r="L124" s="20">
        <v>15</v>
      </c>
      <c r="M124" s="20">
        <v>9.0492</v>
      </c>
    </row>
    <row r="125" ht="14.25" spans="1:13">
      <c r="A125" s="44" t="s">
        <v>123</v>
      </c>
      <c r="B125" s="25" t="s">
        <v>105</v>
      </c>
      <c r="C125" s="44">
        <f>C126+C127+C128+C129+C130</f>
        <v>6</v>
      </c>
      <c r="D125" s="44">
        <f t="shared" ref="D125:I125" si="22">D126+D127+D128+D129+D130</f>
        <v>0</v>
      </c>
      <c r="E125" s="44">
        <f t="shared" si="22"/>
        <v>0</v>
      </c>
      <c r="F125" s="44">
        <f t="shared" si="22"/>
        <v>2</v>
      </c>
      <c r="G125" s="44">
        <f t="shared" si="22"/>
        <v>4</v>
      </c>
      <c r="H125" s="44">
        <f t="shared" si="22"/>
        <v>4728</v>
      </c>
      <c r="I125" s="44">
        <f t="shared" si="22"/>
        <v>20600</v>
      </c>
      <c r="J125" s="49"/>
      <c r="K125" s="20">
        <v>7</v>
      </c>
      <c r="L125" s="20">
        <v>25</v>
      </c>
      <c r="M125" s="20">
        <v>8.5496</v>
      </c>
    </row>
    <row r="126" spans="1:15">
      <c r="A126" s="44"/>
      <c r="B126" s="45" t="s">
        <v>114</v>
      </c>
      <c r="C126" s="44">
        <v>1</v>
      </c>
      <c r="D126" s="44"/>
      <c r="E126" s="44"/>
      <c r="F126" s="44">
        <v>1</v>
      </c>
      <c r="G126" s="44"/>
      <c r="H126" s="44">
        <v>660</v>
      </c>
      <c r="I126" s="44">
        <v>3000</v>
      </c>
      <c r="J126" s="49"/>
      <c r="K126" s="20">
        <v>8</v>
      </c>
      <c r="L126" s="20">
        <v>57</v>
      </c>
      <c r="M126" s="20">
        <v>18.3576</v>
      </c>
      <c r="O126" s="20">
        <f>H112+H111</f>
        <v>861509</v>
      </c>
    </row>
    <row r="127" spans="1:13">
      <c r="A127" s="44"/>
      <c r="B127" s="45" t="s">
        <v>115</v>
      </c>
      <c r="C127" s="44">
        <v>2</v>
      </c>
      <c r="D127" s="44"/>
      <c r="E127" s="44"/>
      <c r="F127" s="44">
        <v>1</v>
      </c>
      <c r="G127" s="44">
        <v>1</v>
      </c>
      <c r="H127" s="44">
        <v>1320</v>
      </c>
      <c r="I127" s="44">
        <v>7000</v>
      </c>
      <c r="J127" s="49"/>
      <c r="K127" s="20">
        <v>9</v>
      </c>
      <c r="L127" s="20">
        <v>51</v>
      </c>
      <c r="M127" s="20">
        <v>9.5971</v>
      </c>
    </row>
    <row r="128" spans="1:19">
      <c r="A128" s="44"/>
      <c r="B128" s="45" t="s">
        <v>116</v>
      </c>
      <c r="C128" s="44">
        <v>1</v>
      </c>
      <c r="D128" s="44"/>
      <c r="E128" s="44"/>
      <c r="F128" s="44"/>
      <c r="G128" s="44">
        <v>1</v>
      </c>
      <c r="H128" s="44">
        <v>1044</v>
      </c>
      <c r="I128" s="44">
        <v>3000</v>
      </c>
      <c r="J128" s="49"/>
      <c r="K128" s="20">
        <v>10</v>
      </c>
      <c r="L128" s="20">
        <v>41</v>
      </c>
      <c r="M128" s="50">
        <v>6.675</v>
      </c>
      <c r="R128" s="20">
        <v>42</v>
      </c>
      <c r="S128" s="20">
        <v>60.2639</v>
      </c>
    </row>
    <row r="129" spans="1:19">
      <c r="A129" s="44"/>
      <c r="B129" s="45" t="s">
        <v>121</v>
      </c>
      <c r="C129" s="44">
        <v>1</v>
      </c>
      <c r="D129" s="31"/>
      <c r="E129" s="31"/>
      <c r="F129" s="31"/>
      <c r="G129" s="31">
        <v>1</v>
      </c>
      <c r="H129" s="51">
        <v>1044</v>
      </c>
      <c r="I129" s="51">
        <v>3000</v>
      </c>
      <c r="J129" s="49"/>
      <c r="K129" s="20">
        <v>11</v>
      </c>
      <c r="L129" s="20">
        <v>19</v>
      </c>
      <c r="M129" s="20">
        <v>8.5972</v>
      </c>
      <c r="R129" s="20">
        <v>194</v>
      </c>
      <c r="S129" s="20">
        <v>21.5806</v>
      </c>
    </row>
    <row r="130" spans="1:19">
      <c r="A130" s="44"/>
      <c r="B130" s="29" t="s">
        <v>154</v>
      </c>
      <c r="C130" s="44">
        <v>1</v>
      </c>
      <c r="D130" s="44"/>
      <c r="E130" s="44"/>
      <c r="F130" s="44"/>
      <c r="G130" s="44">
        <v>1</v>
      </c>
      <c r="H130" s="44">
        <v>660</v>
      </c>
      <c r="I130" s="44">
        <v>4600</v>
      </c>
      <c r="J130" s="49"/>
      <c r="K130" s="20">
        <v>12</v>
      </c>
      <c r="L130" s="20">
        <v>9</v>
      </c>
      <c r="M130" s="20">
        <v>0.8546</v>
      </c>
      <c r="R130" s="20">
        <f>SUM(R128:R129)</f>
        <v>236</v>
      </c>
      <c r="S130" s="20">
        <f>SUM(S128:S129)</f>
        <v>81.8445</v>
      </c>
    </row>
    <row r="131" ht="14.25" spans="1:19">
      <c r="A131" s="52" t="s">
        <v>124</v>
      </c>
      <c r="B131" s="25" t="s">
        <v>105</v>
      </c>
      <c r="C131" s="44">
        <f>C132+C133+C134</f>
        <v>5</v>
      </c>
      <c r="D131" s="44">
        <f t="shared" ref="D131:I131" si="23">D132+D133+D134</f>
        <v>0</v>
      </c>
      <c r="E131" s="44">
        <f t="shared" si="23"/>
        <v>0</v>
      </c>
      <c r="F131" s="44">
        <f t="shared" si="23"/>
        <v>0</v>
      </c>
      <c r="G131" s="44">
        <f t="shared" si="23"/>
        <v>5</v>
      </c>
      <c r="H131" s="44">
        <f t="shared" si="23"/>
        <v>13176</v>
      </c>
      <c r="I131" s="44">
        <f t="shared" si="23"/>
        <v>57440</v>
      </c>
      <c r="J131" s="49"/>
      <c r="K131" s="20">
        <v>13</v>
      </c>
      <c r="L131" s="20">
        <v>18</v>
      </c>
      <c r="M131" s="20">
        <v>2.2126</v>
      </c>
      <c r="R131" s="20">
        <v>491</v>
      </c>
      <c r="S131" s="20">
        <v>102.7441</v>
      </c>
    </row>
    <row r="132" spans="1:19">
      <c r="A132" s="53"/>
      <c r="B132" s="45" t="s">
        <v>116</v>
      </c>
      <c r="C132" s="44">
        <v>2</v>
      </c>
      <c r="D132" s="44"/>
      <c r="E132" s="44"/>
      <c r="F132" s="44"/>
      <c r="G132" s="44">
        <v>2</v>
      </c>
      <c r="H132" s="44">
        <v>2088</v>
      </c>
      <c r="I132" s="44">
        <v>5940</v>
      </c>
      <c r="J132" s="49"/>
      <c r="K132" s="20">
        <v>14</v>
      </c>
      <c r="L132" s="20">
        <v>3</v>
      </c>
      <c r="M132" s="20">
        <v>2.7054</v>
      </c>
      <c r="R132" s="20">
        <f>SUM(R130:R131)</f>
        <v>727</v>
      </c>
      <c r="S132" s="20">
        <f>SUM(S130:S131)</f>
        <v>184.5886</v>
      </c>
    </row>
    <row r="133" spans="1:13">
      <c r="A133" s="53"/>
      <c r="B133" s="45" t="s">
        <v>117</v>
      </c>
      <c r="C133" s="31">
        <v>2</v>
      </c>
      <c r="D133" s="31"/>
      <c r="E133" s="31"/>
      <c r="F133" s="31"/>
      <c r="G133" s="31">
        <v>2</v>
      </c>
      <c r="H133" s="44">
        <v>2088</v>
      </c>
      <c r="I133" s="44">
        <v>6000</v>
      </c>
      <c r="J133" s="49"/>
      <c r="K133" s="20">
        <v>15</v>
      </c>
      <c r="L133" s="20">
        <v>24</v>
      </c>
      <c r="M133" s="20">
        <v>6.3302</v>
      </c>
    </row>
    <row r="134" ht="21.95" customHeight="1" spans="1:13">
      <c r="A134" s="54"/>
      <c r="B134" s="45" t="s">
        <v>121</v>
      </c>
      <c r="C134" s="44">
        <v>1</v>
      </c>
      <c r="D134" s="44"/>
      <c r="E134" s="44"/>
      <c r="F134" s="44"/>
      <c r="G134" s="44">
        <v>1</v>
      </c>
      <c r="H134" s="44">
        <v>9000</v>
      </c>
      <c r="I134" s="44">
        <v>45500</v>
      </c>
      <c r="J134" s="49" t="s">
        <v>155</v>
      </c>
      <c r="K134" s="20">
        <v>16</v>
      </c>
      <c r="L134" s="20">
        <v>12</v>
      </c>
      <c r="M134" s="20">
        <v>1.1</v>
      </c>
    </row>
    <row r="135" spans="1:13">
      <c r="A135" s="52" t="s">
        <v>127</v>
      </c>
      <c r="B135" s="44" t="s">
        <v>105</v>
      </c>
      <c r="C135" s="44">
        <f>C136+C137+C138+C139+C140</f>
        <v>17</v>
      </c>
      <c r="D135" s="44">
        <f t="shared" ref="D135:I135" si="24">D136+D137+D138+D139+D140</f>
        <v>5</v>
      </c>
      <c r="E135" s="44">
        <f t="shared" si="24"/>
        <v>7</v>
      </c>
      <c r="F135" s="44">
        <f t="shared" si="24"/>
        <v>0</v>
      </c>
      <c r="G135" s="44">
        <f t="shared" si="24"/>
        <v>5</v>
      </c>
      <c r="H135" s="44">
        <f t="shared" si="24"/>
        <v>66302</v>
      </c>
      <c r="I135" s="44">
        <f t="shared" si="24"/>
        <v>266679.3</v>
      </c>
      <c r="J135" s="49"/>
      <c r="K135" s="20">
        <v>17</v>
      </c>
      <c r="L135" s="20">
        <v>26</v>
      </c>
      <c r="M135" s="20">
        <v>4.0794</v>
      </c>
    </row>
    <row r="136" spans="1:13">
      <c r="A136" s="53"/>
      <c r="B136" s="44" t="s">
        <v>114</v>
      </c>
      <c r="C136" s="44">
        <v>2</v>
      </c>
      <c r="D136" s="44"/>
      <c r="E136" s="44">
        <v>1</v>
      </c>
      <c r="F136" s="44"/>
      <c r="G136" s="44">
        <v>1</v>
      </c>
      <c r="H136" s="44">
        <v>1974</v>
      </c>
      <c r="I136" s="46">
        <v>8050.3</v>
      </c>
      <c r="J136" s="49"/>
      <c r="K136" s="20">
        <v>18</v>
      </c>
      <c r="L136" s="20">
        <v>21</v>
      </c>
      <c r="M136" s="20">
        <v>1.7152</v>
      </c>
    </row>
    <row r="137" spans="1:13">
      <c r="A137" s="53"/>
      <c r="B137" s="44" t="s">
        <v>115</v>
      </c>
      <c r="C137" s="44">
        <v>8</v>
      </c>
      <c r="D137" s="44">
        <v>3</v>
      </c>
      <c r="E137" s="44">
        <v>2</v>
      </c>
      <c r="F137" s="44"/>
      <c r="G137" s="44">
        <v>3</v>
      </c>
      <c r="H137" s="44">
        <v>37764</v>
      </c>
      <c r="I137" s="44">
        <v>141629</v>
      </c>
      <c r="J137" s="49"/>
      <c r="K137" s="20">
        <v>19</v>
      </c>
      <c r="L137" s="20">
        <v>10</v>
      </c>
      <c r="M137" s="20">
        <v>3.7062</v>
      </c>
    </row>
    <row r="138" spans="1:13">
      <c r="A138" s="53"/>
      <c r="B138" s="44" t="s">
        <v>121</v>
      </c>
      <c r="C138" s="44">
        <v>2</v>
      </c>
      <c r="D138" s="44">
        <v>1</v>
      </c>
      <c r="E138" s="44">
        <v>1</v>
      </c>
      <c r="F138" s="44"/>
      <c r="G138" s="44"/>
      <c r="H138" s="44">
        <v>11830</v>
      </c>
      <c r="I138" s="44">
        <v>55200</v>
      </c>
      <c r="J138" s="49"/>
      <c r="K138" s="20">
        <v>20</v>
      </c>
      <c r="L138" s="20">
        <v>19</v>
      </c>
      <c r="M138" s="20">
        <v>9.2825</v>
      </c>
    </row>
    <row r="139" spans="1:13">
      <c r="A139" s="53"/>
      <c r="B139" s="44" t="s">
        <v>116</v>
      </c>
      <c r="C139" s="44">
        <v>3</v>
      </c>
      <c r="D139" s="44">
        <v>1</v>
      </c>
      <c r="E139" s="44">
        <v>1</v>
      </c>
      <c r="F139" s="44"/>
      <c r="G139" s="44">
        <v>1</v>
      </c>
      <c r="H139" s="44">
        <v>12874</v>
      </c>
      <c r="I139" s="44">
        <v>52450</v>
      </c>
      <c r="J139" s="49"/>
      <c r="K139" s="20">
        <v>21</v>
      </c>
      <c r="L139" s="20">
        <v>19</v>
      </c>
      <c r="M139" s="20">
        <v>4.0994</v>
      </c>
    </row>
    <row r="140" spans="1:13">
      <c r="A140" s="54"/>
      <c r="B140" s="44" t="s">
        <v>120</v>
      </c>
      <c r="C140" s="44">
        <v>2</v>
      </c>
      <c r="D140" s="44"/>
      <c r="E140" s="44">
        <v>2</v>
      </c>
      <c r="F140" s="44"/>
      <c r="G140" s="44"/>
      <c r="H140" s="44">
        <v>1860</v>
      </c>
      <c r="I140" s="44">
        <v>9350</v>
      </c>
      <c r="J140" s="49"/>
      <c r="K140" s="20">
        <v>22</v>
      </c>
      <c r="L140" s="20">
        <v>20</v>
      </c>
      <c r="M140" s="20">
        <v>3.7508</v>
      </c>
    </row>
    <row r="141" spans="1:13">
      <c r="A141" s="52" t="s">
        <v>128</v>
      </c>
      <c r="B141" s="44" t="s">
        <v>105</v>
      </c>
      <c r="C141" s="44">
        <f>C142+C143+C144+C145+C146</f>
        <v>15</v>
      </c>
      <c r="D141" s="44">
        <f t="shared" ref="D141:I141" si="25">D142+D143+D144+D145+D146</f>
        <v>6</v>
      </c>
      <c r="E141" s="44">
        <f t="shared" si="25"/>
        <v>6</v>
      </c>
      <c r="F141" s="44">
        <f t="shared" si="25"/>
        <v>1</v>
      </c>
      <c r="G141" s="44">
        <f t="shared" si="25"/>
        <v>2</v>
      </c>
      <c r="H141" s="44">
        <f t="shared" si="25"/>
        <v>90492</v>
      </c>
      <c r="I141" s="44">
        <f t="shared" si="25"/>
        <v>456881.5</v>
      </c>
      <c r="J141" s="49" t="s">
        <v>156</v>
      </c>
      <c r="K141" s="20">
        <v>23</v>
      </c>
      <c r="L141" s="20">
        <v>32</v>
      </c>
      <c r="M141" s="20">
        <v>5.0514</v>
      </c>
    </row>
    <row r="142" spans="1:13">
      <c r="A142" s="53"/>
      <c r="B142" s="44" t="s">
        <v>114</v>
      </c>
      <c r="C142" s="44">
        <v>2</v>
      </c>
      <c r="D142" s="44">
        <v>1</v>
      </c>
      <c r="E142" s="44">
        <v>1</v>
      </c>
      <c r="F142" s="44"/>
      <c r="G142" s="44"/>
      <c r="H142" s="44">
        <v>15907</v>
      </c>
      <c r="I142" s="44">
        <v>83980</v>
      </c>
      <c r="J142" s="49"/>
      <c r="K142" s="20">
        <v>24</v>
      </c>
      <c r="L142" s="20">
        <v>31</v>
      </c>
      <c r="M142" s="20">
        <v>4.2738</v>
      </c>
    </row>
    <row r="143" spans="1:13">
      <c r="A143" s="53"/>
      <c r="B143" s="44" t="s">
        <v>115</v>
      </c>
      <c r="C143" s="44">
        <v>2</v>
      </c>
      <c r="D143" s="44">
        <v>1</v>
      </c>
      <c r="E143" s="44">
        <v>1</v>
      </c>
      <c r="F143" s="44"/>
      <c r="G143" s="44"/>
      <c r="H143" s="44">
        <v>15907</v>
      </c>
      <c r="I143" s="44">
        <v>84000</v>
      </c>
      <c r="J143" s="49"/>
      <c r="K143" s="20">
        <v>25</v>
      </c>
      <c r="L143" s="20">
        <v>25</v>
      </c>
      <c r="M143" s="20">
        <v>7.4887</v>
      </c>
    </row>
    <row r="144" spans="1:13">
      <c r="A144" s="53"/>
      <c r="B144" s="44" t="s">
        <v>145</v>
      </c>
      <c r="C144" s="44">
        <v>2</v>
      </c>
      <c r="D144" s="44"/>
      <c r="E144" s="44">
        <v>1</v>
      </c>
      <c r="F144" s="44">
        <v>1</v>
      </c>
      <c r="G144" s="44"/>
      <c r="H144" s="44">
        <v>1590</v>
      </c>
      <c r="I144" s="44">
        <v>7980</v>
      </c>
      <c r="J144" s="49"/>
      <c r="K144" s="20">
        <v>26</v>
      </c>
      <c r="L144" s="20">
        <v>36</v>
      </c>
      <c r="M144" s="20">
        <v>7.9229</v>
      </c>
    </row>
    <row r="145" spans="1:13">
      <c r="A145" s="53"/>
      <c r="B145" s="44" t="s">
        <v>120</v>
      </c>
      <c r="C145" s="44">
        <v>3</v>
      </c>
      <c r="D145" s="44">
        <v>2</v>
      </c>
      <c r="E145" s="44">
        <v>1</v>
      </c>
      <c r="F145" s="44"/>
      <c r="G145" s="44"/>
      <c r="H145" s="44">
        <v>26807</v>
      </c>
      <c r="I145" s="44">
        <v>126440</v>
      </c>
      <c r="J145" s="49"/>
      <c r="K145" s="20">
        <v>27</v>
      </c>
      <c r="L145" s="20">
        <v>31</v>
      </c>
      <c r="M145" s="20">
        <v>13.4637</v>
      </c>
    </row>
    <row r="146" spans="1:13">
      <c r="A146" s="54"/>
      <c r="B146" s="44" t="s">
        <v>116</v>
      </c>
      <c r="C146" s="44">
        <v>6</v>
      </c>
      <c r="D146" s="44">
        <v>2</v>
      </c>
      <c r="E146" s="44">
        <v>2</v>
      </c>
      <c r="F146" s="44"/>
      <c r="G146" s="44">
        <v>2</v>
      </c>
      <c r="H146" s="44">
        <v>30281</v>
      </c>
      <c r="I146" s="44">
        <v>154481.5</v>
      </c>
      <c r="J146" s="49" t="s">
        <v>157</v>
      </c>
      <c r="K146" s="20">
        <v>28</v>
      </c>
      <c r="L146" s="20">
        <v>8</v>
      </c>
      <c r="M146" s="20">
        <v>1.46</v>
      </c>
    </row>
    <row r="147" spans="1:13">
      <c r="A147" s="52" t="s">
        <v>130</v>
      </c>
      <c r="B147" s="44" t="s">
        <v>105</v>
      </c>
      <c r="C147" s="44">
        <f>C148+C149+C150+C151+C152+C153</f>
        <v>25</v>
      </c>
      <c r="D147" s="44">
        <f t="shared" ref="D147:I147" si="26">D148+D149+D150+D151+D152+D153</f>
        <v>4</v>
      </c>
      <c r="E147" s="44">
        <f t="shared" si="26"/>
        <v>2</v>
      </c>
      <c r="F147" s="44">
        <f t="shared" si="26"/>
        <v>3</v>
      </c>
      <c r="G147" s="44">
        <f t="shared" si="26"/>
        <v>16</v>
      </c>
      <c r="H147" s="44">
        <f t="shared" si="26"/>
        <v>85496</v>
      </c>
      <c r="I147" s="44">
        <f t="shared" si="26"/>
        <v>380773.5</v>
      </c>
      <c r="J147" s="49"/>
      <c r="K147" s="20">
        <v>29</v>
      </c>
      <c r="L147" s="20">
        <v>24</v>
      </c>
      <c r="M147" s="20">
        <v>1.8565</v>
      </c>
    </row>
    <row r="148" spans="1:13">
      <c r="A148" s="53"/>
      <c r="B148" s="44" t="s">
        <v>114</v>
      </c>
      <c r="C148" s="44">
        <v>3</v>
      </c>
      <c r="D148" s="44"/>
      <c r="E148" s="44"/>
      <c r="F148" s="44">
        <v>2</v>
      </c>
      <c r="G148" s="44">
        <v>1</v>
      </c>
      <c r="H148" s="47">
        <v>2644</v>
      </c>
      <c r="I148" s="44">
        <v>11000</v>
      </c>
      <c r="J148" s="49"/>
      <c r="K148" s="20">
        <v>30</v>
      </c>
      <c r="L148" s="20">
        <v>15</v>
      </c>
      <c r="M148" s="20">
        <v>2.0906</v>
      </c>
    </row>
    <row r="149" spans="1:13">
      <c r="A149" s="53"/>
      <c r="B149" s="44" t="s">
        <v>115</v>
      </c>
      <c r="C149" s="44">
        <v>10</v>
      </c>
      <c r="D149" s="44">
        <v>3</v>
      </c>
      <c r="E149" s="44"/>
      <c r="F149" s="44"/>
      <c r="G149" s="44">
        <v>7</v>
      </c>
      <c r="H149" s="47">
        <v>54695</v>
      </c>
      <c r="I149" s="44">
        <v>274561.5</v>
      </c>
      <c r="J149" s="49"/>
      <c r="K149" s="20">
        <v>31</v>
      </c>
      <c r="L149" s="20">
        <v>22</v>
      </c>
      <c r="M149" s="20">
        <v>4.1302</v>
      </c>
    </row>
    <row r="150" spans="1:13">
      <c r="A150" s="53"/>
      <c r="B150" s="44" t="s">
        <v>116</v>
      </c>
      <c r="C150" s="44">
        <v>6</v>
      </c>
      <c r="D150" s="44"/>
      <c r="E150" s="44">
        <v>1</v>
      </c>
      <c r="F150" s="44"/>
      <c r="G150" s="44">
        <v>5</v>
      </c>
      <c r="H150" s="47">
        <v>8318</v>
      </c>
      <c r="I150" s="44">
        <v>18612</v>
      </c>
      <c r="J150" s="49"/>
      <c r="K150" s="20">
        <v>32</v>
      </c>
      <c r="L150" s="20">
        <v>34</v>
      </c>
      <c r="M150" s="20">
        <v>2.6032</v>
      </c>
    </row>
    <row r="151" spans="1:13">
      <c r="A151" s="53"/>
      <c r="B151" s="44" t="s">
        <v>121</v>
      </c>
      <c r="C151" s="44">
        <v>2</v>
      </c>
      <c r="D151" s="44"/>
      <c r="E151" s="44"/>
      <c r="F151" s="44"/>
      <c r="G151" s="44">
        <v>2</v>
      </c>
      <c r="H151" s="44">
        <v>2088</v>
      </c>
      <c r="I151" s="44">
        <v>6000</v>
      </c>
      <c r="J151" s="49"/>
      <c r="K151" s="20">
        <v>33</v>
      </c>
      <c r="L151" s="20">
        <v>1</v>
      </c>
      <c r="M151" s="20">
        <v>0.058</v>
      </c>
    </row>
    <row r="152" spans="1:13">
      <c r="A152" s="53"/>
      <c r="B152" s="44" t="s">
        <v>145</v>
      </c>
      <c r="C152" s="44">
        <v>2</v>
      </c>
      <c r="D152" s="44">
        <v>1</v>
      </c>
      <c r="E152" s="44">
        <v>1</v>
      </c>
      <c r="F152" s="44"/>
      <c r="G152" s="44"/>
      <c r="H152" s="44">
        <v>15907</v>
      </c>
      <c r="I152" s="44">
        <v>63600</v>
      </c>
      <c r="J152" s="49"/>
      <c r="L152" s="20">
        <f>SUM(L119:L151)</f>
        <v>706</v>
      </c>
      <c r="M152" s="20">
        <f>SUM(M119:M151)</f>
        <v>170.0778</v>
      </c>
    </row>
    <row r="153" spans="1:13">
      <c r="A153" s="54"/>
      <c r="B153" s="44" t="s">
        <v>117</v>
      </c>
      <c r="C153" s="44">
        <v>2</v>
      </c>
      <c r="D153" s="44"/>
      <c r="E153" s="44"/>
      <c r="F153" s="44">
        <v>1</v>
      </c>
      <c r="G153" s="44">
        <v>1</v>
      </c>
      <c r="H153" s="44">
        <v>1844</v>
      </c>
      <c r="I153" s="44">
        <v>7000</v>
      </c>
      <c r="J153" s="49"/>
      <c r="L153" s="20">
        <v>42</v>
      </c>
      <c r="M153" s="20">
        <v>21.5806</v>
      </c>
    </row>
    <row r="154" spans="1:13">
      <c r="A154" s="52" t="s">
        <v>133</v>
      </c>
      <c r="B154" s="44" t="s">
        <v>105</v>
      </c>
      <c r="C154" s="44">
        <f>C155+C156+C157+C158+C159+C160</f>
        <v>57</v>
      </c>
      <c r="D154" s="44">
        <f t="shared" ref="D154:I154" si="27">D155+D156+D157+D158+D159+D160</f>
        <v>11</v>
      </c>
      <c r="E154" s="44">
        <f t="shared" si="27"/>
        <v>12</v>
      </c>
      <c r="F154" s="44">
        <f t="shared" si="27"/>
        <v>20</v>
      </c>
      <c r="G154" s="44">
        <f t="shared" si="27"/>
        <v>14</v>
      </c>
      <c r="H154" s="44">
        <f t="shared" si="27"/>
        <v>183576</v>
      </c>
      <c r="I154" s="44">
        <f t="shared" si="27"/>
        <v>957454.8</v>
      </c>
      <c r="J154" s="44">
        <v>183576</v>
      </c>
      <c r="L154" s="20">
        <f>SUM(L152:L153)</f>
        <v>748</v>
      </c>
      <c r="M154" s="20">
        <f>SUM(M152:M153)</f>
        <v>191.6584</v>
      </c>
    </row>
    <row r="155" spans="1:13">
      <c r="A155" s="53"/>
      <c r="B155" s="44" t="s">
        <v>114</v>
      </c>
      <c r="C155" s="44">
        <v>12</v>
      </c>
      <c r="D155" s="44">
        <v>3</v>
      </c>
      <c r="E155" s="44">
        <v>5</v>
      </c>
      <c r="F155" s="44">
        <v>4</v>
      </c>
      <c r="G155" s="44"/>
      <c r="H155" s="44">
        <v>41316</v>
      </c>
      <c r="I155" s="44">
        <v>220100</v>
      </c>
      <c r="J155" s="49"/>
      <c r="L155" s="20">
        <v>2</v>
      </c>
      <c r="M155" s="20">
        <v>0.57</v>
      </c>
    </row>
    <row r="156" spans="1:16">
      <c r="A156" s="53"/>
      <c r="B156" s="44" t="s">
        <v>115</v>
      </c>
      <c r="C156" s="44">
        <v>19</v>
      </c>
      <c r="D156" s="44">
        <v>4</v>
      </c>
      <c r="E156" s="44">
        <v>4</v>
      </c>
      <c r="F156" s="44">
        <v>6</v>
      </c>
      <c r="G156" s="44">
        <v>5</v>
      </c>
      <c r="H156" s="44">
        <v>68737</v>
      </c>
      <c r="I156" s="44">
        <v>353059.8</v>
      </c>
      <c r="J156" s="49"/>
      <c r="M156" s="20">
        <f>SUM(M154:M155)</f>
        <v>192.2284</v>
      </c>
      <c r="N156" s="20">
        <v>2.55</v>
      </c>
      <c r="O156" s="20">
        <f>M156+N156</f>
        <v>194.7784</v>
      </c>
      <c r="P156" s="20">
        <f>427-O156</f>
        <v>232.2216</v>
      </c>
    </row>
    <row r="157" spans="1:10">
      <c r="A157" s="53"/>
      <c r="B157" s="44" t="s">
        <v>116</v>
      </c>
      <c r="C157" s="44">
        <v>19</v>
      </c>
      <c r="D157" s="44">
        <v>3</v>
      </c>
      <c r="E157" s="44">
        <v>2</v>
      </c>
      <c r="F157" s="44">
        <v>7</v>
      </c>
      <c r="G157" s="44">
        <v>7</v>
      </c>
      <c r="H157" s="44">
        <v>56098</v>
      </c>
      <c r="I157" s="47">
        <v>295435</v>
      </c>
      <c r="J157" s="49"/>
    </row>
    <row r="158" spans="1:10">
      <c r="A158" s="53"/>
      <c r="B158" s="44" t="s">
        <v>117</v>
      </c>
      <c r="C158" s="44">
        <v>1</v>
      </c>
      <c r="D158" s="44"/>
      <c r="E158" s="44"/>
      <c r="F158" s="44">
        <v>1</v>
      </c>
      <c r="G158" s="44"/>
      <c r="H158" s="44">
        <v>673</v>
      </c>
      <c r="I158" s="47">
        <v>3000</v>
      </c>
      <c r="J158" s="49"/>
    </row>
    <row r="159" spans="1:10">
      <c r="A159" s="53"/>
      <c r="B159" s="44" t="s">
        <v>158</v>
      </c>
      <c r="C159" s="44">
        <v>2</v>
      </c>
      <c r="D159" s="44">
        <v>1</v>
      </c>
      <c r="E159" s="44">
        <v>1</v>
      </c>
      <c r="F159" s="44"/>
      <c r="G159" s="44"/>
      <c r="H159" s="44">
        <v>13992</v>
      </c>
      <c r="I159" s="47">
        <v>71860</v>
      </c>
      <c r="J159" s="49"/>
    </row>
    <row r="160" spans="1:10">
      <c r="A160" s="54"/>
      <c r="B160" s="36" t="s">
        <v>159</v>
      </c>
      <c r="C160" s="44">
        <v>4</v>
      </c>
      <c r="D160" s="44"/>
      <c r="E160" s="44"/>
      <c r="F160" s="44">
        <v>2</v>
      </c>
      <c r="G160" s="44">
        <v>2</v>
      </c>
      <c r="H160" s="44">
        <v>2760</v>
      </c>
      <c r="I160" s="44">
        <v>14000</v>
      </c>
      <c r="J160" s="49"/>
    </row>
    <row r="161" spans="1:10">
      <c r="A161" s="52" t="s">
        <v>134</v>
      </c>
      <c r="B161" s="45" t="s">
        <v>105</v>
      </c>
      <c r="C161" s="45">
        <f>C162+C163+C164+C165+C166+C167</f>
        <v>51</v>
      </c>
      <c r="D161" s="45">
        <f t="shared" ref="D161:I161" si="28">D162+D163+D164+D165+D166+D167</f>
        <v>5</v>
      </c>
      <c r="E161" s="45">
        <f t="shared" si="28"/>
        <v>7</v>
      </c>
      <c r="F161" s="45">
        <f t="shared" si="28"/>
        <v>30</v>
      </c>
      <c r="G161" s="45">
        <f t="shared" si="28"/>
        <v>9</v>
      </c>
      <c r="H161" s="45">
        <f t="shared" si="28"/>
        <v>95971</v>
      </c>
      <c r="I161" s="45">
        <f t="shared" si="28"/>
        <v>475566</v>
      </c>
      <c r="J161" s="49" t="s">
        <v>160</v>
      </c>
    </row>
    <row r="162" spans="1:10">
      <c r="A162" s="53"/>
      <c r="B162" s="44" t="s">
        <v>114</v>
      </c>
      <c r="C162" s="45">
        <v>4</v>
      </c>
      <c r="D162" s="45"/>
      <c r="E162" s="45"/>
      <c r="F162" s="45">
        <v>2</v>
      </c>
      <c r="G162" s="45">
        <v>2</v>
      </c>
      <c r="H162" s="45">
        <v>2506</v>
      </c>
      <c r="I162" s="45">
        <v>13302.6</v>
      </c>
      <c r="J162" s="49"/>
    </row>
    <row r="163" spans="1:10">
      <c r="A163" s="53"/>
      <c r="B163" s="44" t="s">
        <v>115</v>
      </c>
      <c r="C163" s="45">
        <v>27</v>
      </c>
      <c r="D163" s="45">
        <v>3</v>
      </c>
      <c r="E163" s="45">
        <v>5</v>
      </c>
      <c r="F163" s="45">
        <v>16</v>
      </c>
      <c r="G163" s="45">
        <v>3</v>
      </c>
      <c r="H163" s="45">
        <v>53189</v>
      </c>
      <c r="I163" s="45">
        <v>280290.8</v>
      </c>
      <c r="J163" s="49"/>
    </row>
    <row r="164" ht="14.25" spans="1:10">
      <c r="A164" s="53"/>
      <c r="B164" s="44" t="s">
        <v>116</v>
      </c>
      <c r="C164" s="45">
        <v>14</v>
      </c>
      <c r="D164" s="45">
        <v>1</v>
      </c>
      <c r="E164" s="45">
        <v>1</v>
      </c>
      <c r="F164" s="45">
        <v>8</v>
      </c>
      <c r="G164" s="45">
        <v>4</v>
      </c>
      <c r="H164" s="45">
        <v>23211</v>
      </c>
      <c r="I164" s="45">
        <v>92400</v>
      </c>
      <c r="J164" s="60" t="s">
        <v>161</v>
      </c>
    </row>
    <row r="165" spans="1:10">
      <c r="A165" s="53"/>
      <c r="B165" s="44" t="s">
        <v>120</v>
      </c>
      <c r="C165" s="45">
        <v>3</v>
      </c>
      <c r="D165" s="45"/>
      <c r="E165" s="45"/>
      <c r="F165" s="45">
        <v>3</v>
      </c>
      <c r="G165" s="45"/>
      <c r="H165" s="45">
        <v>2400</v>
      </c>
      <c r="I165" s="45">
        <v>11372.6</v>
      </c>
      <c r="J165" s="49"/>
    </row>
    <row r="166" spans="1:10">
      <c r="A166" s="53"/>
      <c r="B166" s="44" t="s">
        <v>144</v>
      </c>
      <c r="C166" s="45">
        <v>1</v>
      </c>
      <c r="D166" s="45"/>
      <c r="E166" s="45"/>
      <c r="F166" s="45">
        <v>1</v>
      </c>
      <c r="G166" s="45"/>
      <c r="H166" s="45">
        <v>673</v>
      </c>
      <c r="I166" s="45">
        <v>3200</v>
      </c>
      <c r="J166" s="49"/>
    </row>
    <row r="167" spans="1:10">
      <c r="A167" s="54"/>
      <c r="B167" s="44" t="s">
        <v>117</v>
      </c>
      <c r="C167" s="45">
        <v>2</v>
      </c>
      <c r="D167" s="45">
        <v>1</v>
      </c>
      <c r="E167" s="45">
        <v>1</v>
      </c>
      <c r="F167" s="45"/>
      <c r="G167" s="45"/>
      <c r="H167" s="45">
        <v>13992</v>
      </c>
      <c r="I167" s="45">
        <v>75000</v>
      </c>
      <c r="J167" s="49"/>
    </row>
    <row r="168" s="19" customFormat="1" ht="36" customHeight="1" spans="1:10">
      <c r="A168" s="55"/>
      <c r="B168" s="56" t="s">
        <v>162</v>
      </c>
      <c r="C168" s="57">
        <f t="shared" ref="C168:I168" si="29">C169+C176+C185+C191+C198+C201+C209+C218+C224+C231+C235+C241+C248+C256+C262+C269+C277+C286+C293+C298+C306+C313+C322+C331+C333</f>
        <v>513</v>
      </c>
      <c r="D168" s="57">
        <f t="shared" si="29"/>
        <v>37</v>
      </c>
      <c r="E168" s="57">
        <f t="shared" si="29"/>
        <v>30</v>
      </c>
      <c r="F168" s="57">
        <f t="shared" si="29"/>
        <v>322</v>
      </c>
      <c r="G168" s="57">
        <f t="shared" si="29"/>
        <v>107</v>
      </c>
      <c r="H168" s="57">
        <f t="shared" si="29"/>
        <v>1080575</v>
      </c>
      <c r="I168" s="57">
        <f t="shared" si="29"/>
        <v>5095850.29</v>
      </c>
      <c r="J168" s="61"/>
    </row>
    <row r="169" spans="1:11">
      <c r="A169" s="52" t="s">
        <v>135</v>
      </c>
      <c r="B169" s="45" t="s">
        <v>105</v>
      </c>
      <c r="C169" s="45">
        <f>C170+C171+C172+C173+C174+C175</f>
        <v>41</v>
      </c>
      <c r="D169" s="45">
        <f t="shared" ref="D169:I169" si="30">D170+D171+D172+D173+D174+D175</f>
        <v>4</v>
      </c>
      <c r="E169" s="45">
        <f t="shared" si="30"/>
        <v>3</v>
      </c>
      <c r="F169" s="45">
        <f t="shared" si="30"/>
        <v>21</v>
      </c>
      <c r="G169" s="45">
        <f t="shared" si="30"/>
        <v>11</v>
      </c>
      <c r="H169" s="45">
        <f t="shared" si="30"/>
        <v>66750</v>
      </c>
      <c r="I169" s="45">
        <f t="shared" si="30"/>
        <v>332760.4</v>
      </c>
      <c r="J169" s="49" t="s">
        <v>163</v>
      </c>
      <c r="K169" s="59">
        <f>C169</f>
        <v>41</v>
      </c>
    </row>
    <row r="170" spans="1:10">
      <c r="A170" s="53"/>
      <c r="B170" s="45" t="s">
        <v>119</v>
      </c>
      <c r="C170" s="45">
        <v>2</v>
      </c>
      <c r="D170" s="45"/>
      <c r="E170" s="45"/>
      <c r="F170" s="45"/>
      <c r="G170" s="45"/>
      <c r="H170" s="45">
        <v>3200</v>
      </c>
      <c r="I170" s="45">
        <v>9600</v>
      </c>
      <c r="J170" s="49"/>
    </row>
    <row r="171" spans="1:11">
      <c r="A171" s="53"/>
      <c r="B171" s="44" t="s">
        <v>115</v>
      </c>
      <c r="C171" s="45">
        <v>17</v>
      </c>
      <c r="D171" s="45">
        <v>3</v>
      </c>
      <c r="E171" s="45"/>
      <c r="F171" s="45">
        <v>9</v>
      </c>
      <c r="G171" s="45">
        <v>5</v>
      </c>
      <c r="H171" s="45">
        <v>39873</v>
      </c>
      <c r="I171" s="45">
        <v>197103.6</v>
      </c>
      <c r="J171" s="49"/>
      <c r="K171" s="20">
        <v>1028463</v>
      </c>
    </row>
    <row r="172" spans="1:15">
      <c r="A172" s="53"/>
      <c r="B172" s="44" t="s">
        <v>116</v>
      </c>
      <c r="C172" s="45">
        <v>16</v>
      </c>
      <c r="D172" s="45"/>
      <c r="E172" s="45">
        <v>1</v>
      </c>
      <c r="F172" s="45">
        <v>9</v>
      </c>
      <c r="G172" s="45">
        <v>6</v>
      </c>
      <c r="H172" s="45">
        <v>12075</v>
      </c>
      <c r="I172" s="45">
        <v>60860</v>
      </c>
      <c r="J172" s="49"/>
      <c r="K172" s="20">
        <f>K171-H168</f>
        <v>-52112</v>
      </c>
      <c r="L172" s="20">
        <v>42</v>
      </c>
      <c r="M172" s="20">
        <v>21.5806</v>
      </c>
      <c r="N172" s="20">
        <v>463</v>
      </c>
      <c r="O172" s="20">
        <v>94.5715</v>
      </c>
    </row>
    <row r="173" spans="1:14">
      <c r="A173" s="53"/>
      <c r="B173" s="44" t="s">
        <v>117</v>
      </c>
      <c r="C173" s="45">
        <v>2</v>
      </c>
      <c r="D173" s="45"/>
      <c r="E173" s="45"/>
      <c r="F173" s="45">
        <v>2</v>
      </c>
      <c r="G173" s="45"/>
      <c r="H173" s="45">
        <v>1346</v>
      </c>
      <c r="I173" s="45">
        <v>6000</v>
      </c>
      <c r="J173" s="49"/>
      <c r="L173" s="20">
        <v>194</v>
      </c>
      <c r="M173" s="20">
        <v>62.2639</v>
      </c>
      <c r="N173" s="20">
        <v>194</v>
      </c>
    </row>
    <row r="174" spans="1:13">
      <c r="A174" s="53"/>
      <c r="B174" s="44" t="s">
        <v>120</v>
      </c>
      <c r="C174" s="45">
        <v>3</v>
      </c>
      <c r="D174" s="45">
        <v>1</v>
      </c>
      <c r="E174" s="45">
        <v>1</v>
      </c>
      <c r="F174" s="45">
        <v>1</v>
      </c>
      <c r="G174" s="45"/>
      <c r="H174" s="45">
        <v>9326</v>
      </c>
      <c r="I174" s="45">
        <v>54696.8</v>
      </c>
      <c r="J174" s="49"/>
      <c r="L174" s="20">
        <v>463</v>
      </c>
      <c r="M174" s="20">
        <v>102.7441</v>
      </c>
    </row>
    <row r="175" spans="1:13">
      <c r="A175" s="54"/>
      <c r="B175" s="44" t="s">
        <v>121</v>
      </c>
      <c r="C175" s="45">
        <v>1</v>
      </c>
      <c r="D175" s="45"/>
      <c r="E175" s="45">
        <v>1</v>
      </c>
      <c r="F175" s="45"/>
      <c r="G175" s="45"/>
      <c r="H175" s="45">
        <v>930</v>
      </c>
      <c r="I175" s="45">
        <v>4500</v>
      </c>
      <c r="J175" s="49"/>
      <c r="L175" s="20">
        <f>SUM(L172:L174)</f>
        <v>699</v>
      </c>
      <c r="M175" s="20">
        <f>SUM(M172:M174)</f>
        <v>186.5886</v>
      </c>
    </row>
    <row r="176" spans="1:10">
      <c r="A176" s="52" t="s">
        <v>137</v>
      </c>
      <c r="B176" s="45" t="s">
        <v>105</v>
      </c>
      <c r="C176" s="45">
        <f>C177+C178+C179+C180+C181+C182+C183+C184</f>
        <v>19</v>
      </c>
      <c r="D176" s="45">
        <f t="shared" ref="D176:I176" si="31">D177+D178+D179+D180+D181+D182+D183+D184</f>
        <v>5</v>
      </c>
      <c r="E176" s="45">
        <f t="shared" si="31"/>
        <v>1</v>
      </c>
      <c r="F176" s="45">
        <f t="shared" si="31"/>
        <v>8</v>
      </c>
      <c r="G176" s="45">
        <f t="shared" si="31"/>
        <v>5</v>
      </c>
      <c r="H176" s="45">
        <f t="shared" si="31"/>
        <v>85972</v>
      </c>
      <c r="I176" s="45">
        <f t="shared" si="31"/>
        <v>274271</v>
      </c>
      <c r="J176" s="49"/>
    </row>
    <row r="177" spans="1:10">
      <c r="A177" s="53"/>
      <c r="B177" s="44" t="s">
        <v>114</v>
      </c>
      <c r="C177" s="45">
        <v>1</v>
      </c>
      <c r="D177" s="45"/>
      <c r="E177" s="45"/>
      <c r="F177" s="45">
        <v>1</v>
      </c>
      <c r="G177" s="45"/>
      <c r="H177" s="45">
        <v>800</v>
      </c>
      <c r="I177" s="58">
        <v>4280</v>
      </c>
      <c r="J177" s="49"/>
    </row>
    <row r="178" spans="1:10">
      <c r="A178" s="53"/>
      <c r="B178" s="45" t="s">
        <v>115</v>
      </c>
      <c r="C178" s="45">
        <v>6</v>
      </c>
      <c r="D178" s="45">
        <v>1</v>
      </c>
      <c r="E178" s="45"/>
      <c r="F178" s="45">
        <v>4</v>
      </c>
      <c r="G178" s="45">
        <v>1</v>
      </c>
      <c r="H178" s="58">
        <v>17862</v>
      </c>
      <c r="I178" s="58">
        <v>91382</v>
      </c>
      <c r="J178" s="49"/>
    </row>
    <row r="179" spans="1:10">
      <c r="A179" s="53"/>
      <c r="B179" s="45" t="s">
        <v>116</v>
      </c>
      <c r="C179" s="45">
        <v>3</v>
      </c>
      <c r="D179" s="45">
        <v>2</v>
      </c>
      <c r="E179" s="45"/>
      <c r="F179" s="45">
        <v>1</v>
      </c>
      <c r="G179" s="45"/>
      <c r="H179" s="58">
        <v>14662</v>
      </c>
      <c r="I179" s="58">
        <v>98317</v>
      </c>
      <c r="J179" s="49"/>
    </row>
    <row r="180" spans="1:10">
      <c r="A180" s="53"/>
      <c r="B180" s="44" t="s">
        <v>117</v>
      </c>
      <c r="C180" s="45">
        <v>4</v>
      </c>
      <c r="D180" s="45">
        <v>1</v>
      </c>
      <c r="E180" s="45">
        <v>1</v>
      </c>
      <c r="F180" s="45"/>
      <c r="G180" s="45">
        <v>2</v>
      </c>
      <c r="H180" s="45">
        <v>41052</v>
      </c>
      <c r="I180" s="45">
        <v>19992</v>
      </c>
      <c r="J180" s="49"/>
    </row>
    <row r="181" spans="1:10">
      <c r="A181" s="53"/>
      <c r="B181" s="44" t="s">
        <v>131</v>
      </c>
      <c r="C181" s="45">
        <v>1</v>
      </c>
      <c r="D181" s="45"/>
      <c r="E181" s="45"/>
      <c r="F181" s="45">
        <v>1</v>
      </c>
      <c r="G181" s="45"/>
      <c r="H181" s="45">
        <v>800</v>
      </c>
      <c r="I181" s="45">
        <v>3500</v>
      </c>
      <c r="J181" s="49"/>
    </row>
    <row r="182" spans="1:10">
      <c r="A182" s="53"/>
      <c r="B182" s="36" t="s">
        <v>122</v>
      </c>
      <c r="C182" s="45">
        <v>1</v>
      </c>
      <c r="D182" s="45"/>
      <c r="E182" s="45"/>
      <c r="F182" s="45">
        <v>1</v>
      </c>
      <c r="G182" s="45"/>
      <c r="H182" s="45">
        <v>800</v>
      </c>
      <c r="I182" s="45">
        <v>4000</v>
      </c>
      <c r="J182" s="49"/>
    </row>
    <row r="183" spans="1:10">
      <c r="A183" s="53"/>
      <c r="B183" s="36" t="s">
        <v>164</v>
      </c>
      <c r="C183" s="45">
        <v>1</v>
      </c>
      <c r="D183" s="45">
        <v>1</v>
      </c>
      <c r="E183" s="45"/>
      <c r="F183" s="45"/>
      <c r="G183" s="45"/>
      <c r="H183" s="45">
        <v>7596</v>
      </c>
      <c r="I183" s="45">
        <v>46800</v>
      </c>
      <c r="J183" s="49"/>
    </row>
    <row r="184" spans="1:10">
      <c r="A184" s="54"/>
      <c r="B184" s="45" t="s">
        <v>119</v>
      </c>
      <c r="C184" s="45">
        <v>2</v>
      </c>
      <c r="D184" s="45"/>
      <c r="E184" s="45"/>
      <c r="F184" s="45"/>
      <c r="G184" s="45">
        <v>2</v>
      </c>
      <c r="H184" s="45">
        <v>2400</v>
      </c>
      <c r="I184" s="45">
        <v>6000</v>
      </c>
      <c r="J184" s="49"/>
    </row>
    <row r="185" spans="1:10">
      <c r="A185" s="52" t="s">
        <v>139</v>
      </c>
      <c r="B185" s="45" t="s">
        <v>105</v>
      </c>
      <c r="C185" s="45">
        <v>9</v>
      </c>
      <c r="D185" s="45"/>
      <c r="E185" s="45"/>
      <c r="F185" s="45">
        <v>4</v>
      </c>
      <c r="G185" s="45">
        <v>5</v>
      </c>
      <c r="H185" s="45">
        <v>8546</v>
      </c>
      <c r="I185" s="45">
        <v>37869</v>
      </c>
      <c r="J185" s="49"/>
    </row>
    <row r="186" spans="1:10">
      <c r="A186" s="53"/>
      <c r="B186" s="44" t="s">
        <v>114</v>
      </c>
      <c r="C186" s="45"/>
      <c r="D186" s="45"/>
      <c r="E186" s="45"/>
      <c r="F186" s="45"/>
      <c r="G186" s="45"/>
      <c r="H186" s="45"/>
      <c r="I186" s="45"/>
      <c r="J186" s="49"/>
    </row>
    <row r="187" spans="1:10">
      <c r="A187" s="53"/>
      <c r="B187" s="45" t="s">
        <v>115</v>
      </c>
      <c r="C187" s="45"/>
      <c r="D187" s="45"/>
      <c r="E187" s="45"/>
      <c r="F187" s="45"/>
      <c r="G187" s="45"/>
      <c r="H187" s="45"/>
      <c r="I187" s="45"/>
      <c r="J187" s="49"/>
    </row>
    <row r="188" spans="1:10">
      <c r="A188" s="53"/>
      <c r="B188" s="44" t="s">
        <v>116</v>
      </c>
      <c r="C188" s="45"/>
      <c r="D188" s="45"/>
      <c r="E188" s="45"/>
      <c r="F188" s="45"/>
      <c r="G188" s="45"/>
      <c r="H188" s="45"/>
      <c r="I188" s="45"/>
      <c r="J188" s="49"/>
    </row>
    <row r="189" spans="1:10">
      <c r="A189" s="53"/>
      <c r="B189" s="36" t="s">
        <v>122</v>
      </c>
      <c r="C189" s="45"/>
      <c r="D189" s="45"/>
      <c r="E189" s="45"/>
      <c r="F189" s="45"/>
      <c r="G189" s="45"/>
      <c r="H189" s="45"/>
      <c r="I189" s="45"/>
      <c r="J189" s="49"/>
    </row>
    <row r="190" spans="1:10">
      <c r="A190" s="53"/>
      <c r="B190" s="44" t="s">
        <v>120</v>
      </c>
      <c r="C190" s="45"/>
      <c r="D190" s="45"/>
      <c r="E190" s="45"/>
      <c r="F190" s="45"/>
      <c r="G190" s="45"/>
      <c r="H190" s="45"/>
      <c r="I190" s="45"/>
      <c r="J190" s="49"/>
    </row>
    <row r="191" spans="1:10">
      <c r="A191" s="44" t="s">
        <v>140</v>
      </c>
      <c r="B191" s="59" t="s">
        <v>105</v>
      </c>
      <c r="C191" s="45">
        <f>C192+C193+C194+C195+C196+C197</f>
        <v>18</v>
      </c>
      <c r="D191" s="45">
        <f t="shared" ref="D191:I191" si="32">D192+D193+D194+D195+D196+D197</f>
        <v>1</v>
      </c>
      <c r="E191" s="45">
        <f t="shared" si="32"/>
        <v>1</v>
      </c>
      <c r="F191" s="45">
        <f t="shared" si="32"/>
        <v>14</v>
      </c>
      <c r="G191" s="45">
        <f t="shared" si="32"/>
        <v>2</v>
      </c>
      <c r="H191" s="45">
        <f t="shared" si="32"/>
        <v>22126</v>
      </c>
      <c r="I191" s="45">
        <f t="shared" si="32"/>
        <v>114379</v>
      </c>
      <c r="J191" s="49"/>
    </row>
    <row r="192" spans="1:10">
      <c r="A192" s="44"/>
      <c r="B192" s="44" t="s">
        <v>114</v>
      </c>
      <c r="C192" s="45">
        <f t="shared" ref="C192:C197" si="33">D192+E192+F192+G192</f>
        <v>3</v>
      </c>
      <c r="D192" s="45"/>
      <c r="E192" s="45"/>
      <c r="F192" s="45">
        <v>3</v>
      </c>
      <c r="G192" s="45"/>
      <c r="H192" s="45">
        <v>2400</v>
      </c>
      <c r="I192" s="45">
        <v>12860</v>
      </c>
      <c r="J192" s="49"/>
    </row>
    <row r="193" spans="1:10">
      <c r="A193" s="44"/>
      <c r="B193" s="59" t="s">
        <v>115</v>
      </c>
      <c r="C193" s="45">
        <f t="shared" si="33"/>
        <v>4</v>
      </c>
      <c r="D193" s="45"/>
      <c r="E193" s="45"/>
      <c r="F193" s="45">
        <v>4</v>
      </c>
      <c r="G193" s="45"/>
      <c r="H193" s="45">
        <v>3200</v>
      </c>
      <c r="I193" s="45">
        <v>15964</v>
      </c>
      <c r="J193" s="49"/>
    </row>
    <row r="194" spans="1:10">
      <c r="A194" s="44"/>
      <c r="B194" s="62" t="s">
        <v>116</v>
      </c>
      <c r="C194" s="45">
        <f t="shared" si="33"/>
        <v>3</v>
      </c>
      <c r="D194" s="45"/>
      <c r="E194" s="45"/>
      <c r="F194" s="45">
        <v>2</v>
      </c>
      <c r="G194" s="45">
        <v>1</v>
      </c>
      <c r="H194" s="45">
        <v>3200</v>
      </c>
      <c r="I194" s="45">
        <v>13160</v>
      </c>
      <c r="J194" s="49"/>
    </row>
    <row r="195" spans="1:10">
      <c r="A195" s="44"/>
      <c r="B195" s="62" t="s">
        <v>120</v>
      </c>
      <c r="C195" s="45">
        <f t="shared" si="33"/>
        <v>1</v>
      </c>
      <c r="D195" s="45"/>
      <c r="E195" s="45"/>
      <c r="F195" s="45">
        <v>1</v>
      </c>
      <c r="G195" s="45"/>
      <c r="H195" s="45">
        <v>800</v>
      </c>
      <c r="I195" s="45">
        <v>3535</v>
      </c>
      <c r="J195" s="49"/>
    </row>
    <row r="196" spans="1:10">
      <c r="A196" s="44"/>
      <c r="B196" s="63" t="s">
        <v>165</v>
      </c>
      <c r="C196" s="45">
        <f t="shared" si="33"/>
        <v>6</v>
      </c>
      <c r="D196" s="64">
        <v>1</v>
      </c>
      <c r="E196" s="64">
        <v>1</v>
      </c>
      <c r="F196" s="64">
        <v>4</v>
      </c>
      <c r="G196" s="64"/>
      <c r="H196" s="64">
        <v>11726</v>
      </c>
      <c r="I196" s="64">
        <v>66360</v>
      </c>
      <c r="J196" s="49"/>
    </row>
    <row r="197" spans="1:10">
      <c r="A197" s="44"/>
      <c r="B197" s="65" t="s">
        <v>119</v>
      </c>
      <c r="C197" s="45">
        <f t="shared" si="33"/>
        <v>1</v>
      </c>
      <c r="D197" s="64"/>
      <c r="E197" s="64"/>
      <c r="F197" s="64"/>
      <c r="G197" s="64">
        <v>1</v>
      </c>
      <c r="H197" s="64">
        <v>800</v>
      </c>
      <c r="I197" s="64">
        <v>2500</v>
      </c>
      <c r="J197" s="49"/>
    </row>
    <row r="198" spans="1:10">
      <c r="A198" s="44" t="s">
        <v>142</v>
      </c>
      <c r="B198" s="45" t="s">
        <v>105</v>
      </c>
      <c r="C198" s="45">
        <f>C199+C200</f>
        <v>3</v>
      </c>
      <c r="D198" s="45">
        <f t="shared" ref="D198:I198" si="34">D199+D200</f>
        <v>2</v>
      </c>
      <c r="E198" s="45">
        <f t="shared" si="34"/>
        <v>1</v>
      </c>
      <c r="F198" s="45">
        <f t="shared" si="34"/>
        <v>0</v>
      </c>
      <c r="G198" s="45">
        <f t="shared" si="34"/>
        <v>0</v>
      </c>
      <c r="H198" s="45">
        <f t="shared" si="34"/>
        <v>27054</v>
      </c>
      <c r="I198" s="45">
        <f t="shared" si="34"/>
        <v>148680</v>
      </c>
      <c r="J198" s="49"/>
    </row>
    <row r="199" spans="1:10">
      <c r="A199" s="44"/>
      <c r="B199" s="45" t="s">
        <v>115</v>
      </c>
      <c r="C199" s="45">
        <v>2</v>
      </c>
      <c r="D199" s="45">
        <v>1</v>
      </c>
      <c r="E199" s="45">
        <v>1</v>
      </c>
      <c r="F199" s="45"/>
      <c r="G199" s="45"/>
      <c r="H199" s="45">
        <v>13992</v>
      </c>
      <c r="I199" s="45">
        <v>67080</v>
      </c>
      <c r="J199" s="49"/>
    </row>
    <row r="200" spans="1:10">
      <c r="A200" s="44"/>
      <c r="B200" s="44" t="s">
        <v>116</v>
      </c>
      <c r="C200" s="45">
        <v>1</v>
      </c>
      <c r="D200" s="45">
        <v>1</v>
      </c>
      <c r="E200" s="45"/>
      <c r="F200" s="45"/>
      <c r="G200" s="45"/>
      <c r="H200" s="45">
        <v>13062</v>
      </c>
      <c r="I200" s="45">
        <v>81600</v>
      </c>
      <c r="J200" s="49"/>
    </row>
    <row r="201" spans="1:10">
      <c r="A201" s="44" t="s">
        <v>143</v>
      </c>
      <c r="B201" s="62" t="s">
        <v>105</v>
      </c>
      <c r="C201" s="45">
        <f>C202+C203+C204+C205+C206+C207+C208</f>
        <v>24</v>
      </c>
      <c r="D201" s="45">
        <f t="shared" ref="D201:I201" si="35">D202+D203+D204+D205+D206+D207+D208</f>
        <v>4</v>
      </c>
      <c r="E201" s="45">
        <f t="shared" si="35"/>
        <v>4</v>
      </c>
      <c r="F201" s="45">
        <f t="shared" si="35"/>
        <v>13</v>
      </c>
      <c r="G201" s="45">
        <f t="shared" si="35"/>
        <v>3</v>
      </c>
      <c r="H201" s="45">
        <f t="shared" si="35"/>
        <v>63302</v>
      </c>
      <c r="I201" s="45">
        <f t="shared" si="35"/>
        <v>342501.6</v>
      </c>
      <c r="J201" s="49"/>
    </row>
    <row r="202" spans="1:10">
      <c r="A202" s="44"/>
      <c r="B202" s="62" t="s">
        <v>115</v>
      </c>
      <c r="C202" s="45">
        <v>6</v>
      </c>
      <c r="D202" s="45"/>
      <c r="E202" s="45"/>
      <c r="F202" s="45">
        <v>5</v>
      </c>
      <c r="G202" s="45">
        <v>1</v>
      </c>
      <c r="H202" s="45">
        <v>4800</v>
      </c>
      <c r="I202" s="45">
        <v>22341.6</v>
      </c>
      <c r="J202" s="49"/>
    </row>
    <row r="203" spans="1:10">
      <c r="A203" s="44"/>
      <c r="B203" s="63" t="s">
        <v>164</v>
      </c>
      <c r="C203" s="45">
        <v>4</v>
      </c>
      <c r="D203" s="45">
        <v>1</v>
      </c>
      <c r="E203" s="45">
        <v>1</v>
      </c>
      <c r="F203" s="45">
        <v>2</v>
      </c>
      <c r="G203" s="45"/>
      <c r="H203" s="45">
        <v>10126</v>
      </c>
      <c r="I203" s="45">
        <v>59960</v>
      </c>
      <c r="J203" s="49"/>
    </row>
    <row r="204" spans="1:10">
      <c r="A204" s="44"/>
      <c r="B204" s="63" t="s">
        <v>165</v>
      </c>
      <c r="C204" s="45">
        <v>3</v>
      </c>
      <c r="D204" s="45">
        <v>1</v>
      </c>
      <c r="E204" s="45">
        <v>1</v>
      </c>
      <c r="F204" s="45"/>
      <c r="G204" s="45">
        <v>1</v>
      </c>
      <c r="H204" s="45">
        <v>14792</v>
      </c>
      <c r="I204" s="45">
        <v>73200</v>
      </c>
      <c r="J204" s="49"/>
    </row>
    <row r="205" spans="1:10">
      <c r="A205" s="44"/>
      <c r="B205" s="62" t="s">
        <v>114</v>
      </c>
      <c r="C205" s="45">
        <v>1</v>
      </c>
      <c r="D205" s="45"/>
      <c r="E205" s="45"/>
      <c r="F205" s="45">
        <v>1</v>
      </c>
      <c r="G205" s="45"/>
      <c r="H205" s="45">
        <v>800</v>
      </c>
      <c r="I205" s="45">
        <v>4000</v>
      </c>
      <c r="J205" s="49"/>
    </row>
    <row r="206" spans="1:10">
      <c r="A206" s="44"/>
      <c r="B206" s="62" t="s">
        <v>116</v>
      </c>
      <c r="C206" s="45">
        <v>8</v>
      </c>
      <c r="D206" s="45">
        <v>2</v>
      </c>
      <c r="E206" s="45">
        <v>1</v>
      </c>
      <c r="F206" s="45">
        <v>5</v>
      </c>
      <c r="G206" s="45"/>
      <c r="H206" s="45">
        <v>31054</v>
      </c>
      <c r="I206" s="45">
        <v>174600</v>
      </c>
      <c r="J206" s="49"/>
    </row>
    <row r="207" spans="1:10">
      <c r="A207" s="44"/>
      <c r="B207" s="63" t="s">
        <v>122</v>
      </c>
      <c r="C207" s="45">
        <v>1</v>
      </c>
      <c r="D207" s="45"/>
      <c r="E207" s="45">
        <v>1</v>
      </c>
      <c r="F207" s="45"/>
      <c r="G207" s="45"/>
      <c r="H207" s="45">
        <v>930</v>
      </c>
      <c r="I207" s="45">
        <v>6000</v>
      </c>
      <c r="J207" s="49"/>
    </row>
    <row r="208" spans="1:10">
      <c r="A208" s="44"/>
      <c r="B208" s="62" t="s">
        <v>120</v>
      </c>
      <c r="C208" s="45">
        <v>1</v>
      </c>
      <c r="D208" s="45"/>
      <c r="E208" s="45"/>
      <c r="F208" s="45"/>
      <c r="G208" s="45">
        <v>1</v>
      </c>
      <c r="H208" s="45">
        <v>800</v>
      </c>
      <c r="I208" s="45">
        <v>2400</v>
      </c>
      <c r="J208" s="49"/>
    </row>
    <row r="209" spans="1:10">
      <c r="A209" s="52" t="s">
        <v>146</v>
      </c>
      <c r="B209" s="45" t="s">
        <v>105</v>
      </c>
      <c r="C209" s="45">
        <f>C210+C211+C212+C213+C214+C215+C216+C217</f>
        <v>12</v>
      </c>
      <c r="D209" s="45">
        <f t="shared" ref="D209:I209" si="36">D210+D211+D212+D213+D214+D215+D216+D217</f>
        <v>0</v>
      </c>
      <c r="E209" s="45">
        <f t="shared" si="36"/>
        <v>0</v>
      </c>
      <c r="F209" s="45">
        <f t="shared" si="36"/>
        <v>9</v>
      </c>
      <c r="G209" s="45">
        <f t="shared" si="36"/>
        <v>3</v>
      </c>
      <c r="H209" s="45">
        <f t="shared" si="36"/>
        <v>11000</v>
      </c>
      <c r="I209" s="45">
        <f t="shared" si="36"/>
        <v>0</v>
      </c>
      <c r="J209" s="49"/>
    </row>
    <row r="210" spans="1:10">
      <c r="A210" s="53"/>
      <c r="B210" s="44" t="s">
        <v>114</v>
      </c>
      <c r="C210" s="45">
        <v>1</v>
      </c>
      <c r="D210" s="45"/>
      <c r="E210" s="45"/>
      <c r="F210" s="45">
        <v>1</v>
      </c>
      <c r="G210" s="45"/>
      <c r="H210" s="45">
        <v>800</v>
      </c>
      <c r="I210" s="45"/>
      <c r="J210" s="49"/>
    </row>
    <row r="211" spans="1:10">
      <c r="A211" s="53"/>
      <c r="B211" s="45" t="s">
        <v>115</v>
      </c>
      <c r="C211" s="45">
        <v>2</v>
      </c>
      <c r="D211" s="45"/>
      <c r="E211" s="45"/>
      <c r="F211" s="45">
        <v>2</v>
      </c>
      <c r="G211" s="45"/>
      <c r="H211" s="45">
        <v>1600</v>
      </c>
      <c r="I211" s="45"/>
      <c r="J211" s="49"/>
    </row>
    <row r="212" spans="1:10">
      <c r="A212" s="53"/>
      <c r="B212" s="44" t="s">
        <v>116</v>
      </c>
      <c r="C212" s="45">
        <v>1</v>
      </c>
      <c r="D212" s="45"/>
      <c r="E212" s="45"/>
      <c r="F212" s="45"/>
      <c r="G212" s="45">
        <v>1</v>
      </c>
      <c r="H212" s="45">
        <v>1600</v>
      </c>
      <c r="I212" s="45"/>
      <c r="J212" s="49"/>
    </row>
    <row r="213" spans="1:10">
      <c r="A213" s="53"/>
      <c r="B213" s="36" t="s">
        <v>164</v>
      </c>
      <c r="C213" s="45">
        <v>3</v>
      </c>
      <c r="D213" s="45"/>
      <c r="E213" s="45"/>
      <c r="F213" s="45">
        <v>3</v>
      </c>
      <c r="G213" s="45"/>
      <c r="H213" s="45">
        <v>2200</v>
      </c>
      <c r="I213" s="45"/>
      <c r="J213" s="49"/>
    </row>
    <row r="214" spans="1:10">
      <c r="A214" s="53"/>
      <c r="B214" s="44" t="s">
        <v>120</v>
      </c>
      <c r="C214" s="45">
        <v>2</v>
      </c>
      <c r="D214" s="45"/>
      <c r="E214" s="45"/>
      <c r="F214" s="45">
        <v>1</v>
      </c>
      <c r="G214" s="45">
        <v>1</v>
      </c>
      <c r="H214" s="45">
        <v>1600</v>
      </c>
      <c r="I214" s="45"/>
      <c r="J214" s="49"/>
    </row>
    <row r="215" spans="1:10">
      <c r="A215" s="53"/>
      <c r="B215" s="36" t="s">
        <v>165</v>
      </c>
      <c r="C215" s="45">
        <v>1</v>
      </c>
      <c r="D215" s="45"/>
      <c r="E215" s="45"/>
      <c r="F215" s="45">
        <v>1</v>
      </c>
      <c r="G215" s="45"/>
      <c r="H215" s="45">
        <v>800</v>
      </c>
      <c r="I215" s="45"/>
      <c r="J215" s="49"/>
    </row>
    <row r="216" spans="1:10">
      <c r="A216" s="53"/>
      <c r="B216" s="36" t="s">
        <v>119</v>
      </c>
      <c r="C216" s="45">
        <v>1</v>
      </c>
      <c r="D216" s="45"/>
      <c r="E216" s="45"/>
      <c r="F216" s="45"/>
      <c r="G216" s="45">
        <v>1</v>
      </c>
      <c r="H216" s="45">
        <v>1600</v>
      </c>
      <c r="I216" s="45"/>
      <c r="J216" s="49"/>
    </row>
    <row r="217" spans="1:10">
      <c r="A217" s="54"/>
      <c r="B217" s="44" t="s">
        <v>117</v>
      </c>
      <c r="C217" s="45">
        <v>1</v>
      </c>
      <c r="D217" s="45"/>
      <c r="E217" s="45"/>
      <c r="F217" s="45">
        <v>1</v>
      </c>
      <c r="G217" s="45"/>
      <c r="H217" s="45">
        <v>800</v>
      </c>
      <c r="I217" s="45"/>
      <c r="J217" s="49"/>
    </row>
    <row r="218" spans="1:10">
      <c r="A218" s="52" t="s">
        <v>166</v>
      </c>
      <c r="B218" s="45" t="s">
        <v>105</v>
      </c>
      <c r="C218" s="45">
        <f>C219+C220+C221+C222+C223</f>
        <v>26</v>
      </c>
      <c r="D218" s="45">
        <f t="shared" ref="D218:I218" si="37">D219+D220+D221+D222+D223</f>
        <v>2</v>
      </c>
      <c r="E218" s="45">
        <f t="shared" si="37"/>
        <v>3</v>
      </c>
      <c r="F218" s="45">
        <f t="shared" si="37"/>
        <v>16</v>
      </c>
      <c r="G218" s="45">
        <f t="shared" si="37"/>
        <v>5</v>
      </c>
      <c r="H218" s="45">
        <f t="shared" si="37"/>
        <v>40794</v>
      </c>
      <c r="I218" s="45">
        <f t="shared" si="37"/>
        <v>0</v>
      </c>
      <c r="J218" s="49"/>
    </row>
    <row r="219" spans="1:10">
      <c r="A219" s="53"/>
      <c r="B219" s="44" t="s">
        <v>114</v>
      </c>
      <c r="C219" s="45">
        <v>7</v>
      </c>
      <c r="D219" s="45"/>
      <c r="E219" s="45"/>
      <c r="F219" s="45">
        <v>7</v>
      </c>
      <c r="G219" s="45"/>
      <c r="H219" s="45">
        <v>5600</v>
      </c>
      <c r="I219" s="45"/>
      <c r="J219" s="49"/>
    </row>
    <row r="220" spans="1:10">
      <c r="A220" s="53"/>
      <c r="B220" s="44" t="s">
        <v>115</v>
      </c>
      <c r="C220" s="45">
        <v>9</v>
      </c>
      <c r="D220" s="45">
        <v>1</v>
      </c>
      <c r="E220" s="45">
        <v>2</v>
      </c>
      <c r="F220" s="45">
        <v>2</v>
      </c>
      <c r="G220" s="45">
        <v>4</v>
      </c>
      <c r="H220" s="45">
        <v>14256</v>
      </c>
      <c r="I220" s="45"/>
      <c r="J220" s="49"/>
    </row>
    <row r="221" spans="1:10">
      <c r="A221" s="53"/>
      <c r="B221" s="44" t="s">
        <v>116</v>
      </c>
      <c r="C221" s="45">
        <v>3</v>
      </c>
      <c r="D221" s="45">
        <v>1</v>
      </c>
      <c r="E221" s="45">
        <v>1</v>
      </c>
      <c r="F221" s="45"/>
      <c r="G221" s="45">
        <v>1</v>
      </c>
      <c r="H221" s="45">
        <v>15592</v>
      </c>
      <c r="I221" s="45"/>
      <c r="J221" s="49"/>
    </row>
    <row r="222" spans="1:10">
      <c r="A222" s="53"/>
      <c r="B222" s="36" t="s">
        <v>164</v>
      </c>
      <c r="C222" s="45">
        <v>4</v>
      </c>
      <c r="D222" s="45"/>
      <c r="E222" s="45"/>
      <c r="F222" s="45">
        <v>4</v>
      </c>
      <c r="G222" s="45"/>
      <c r="H222" s="45">
        <v>2946</v>
      </c>
      <c r="I222" s="45"/>
      <c r="J222" s="49"/>
    </row>
    <row r="223" spans="1:10">
      <c r="A223" s="54"/>
      <c r="B223" s="44" t="s">
        <v>117</v>
      </c>
      <c r="C223" s="45">
        <v>3</v>
      </c>
      <c r="D223" s="45"/>
      <c r="E223" s="45"/>
      <c r="F223" s="45">
        <v>3</v>
      </c>
      <c r="G223" s="45"/>
      <c r="H223" s="45">
        <v>2400</v>
      </c>
      <c r="I223" s="45"/>
      <c r="J223" s="49"/>
    </row>
    <row r="224" spans="1:10">
      <c r="A224" s="44" t="s">
        <v>167</v>
      </c>
      <c r="B224" s="44" t="s">
        <v>105</v>
      </c>
      <c r="C224" s="45">
        <f>C225+C226+C227+C228+C229+C230</f>
        <v>16</v>
      </c>
      <c r="D224" s="45">
        <f t="shared" ref="D224:I224" si="38">D225+D226+D227+D228+D229+D230</f>
        <v>0</v>
      </c>
      <c r="E224" s="45">
        <f t="shared" si="38"/>
        <v>2</v>
      </c>
      <c r="F224" s="45">
        <f t="shared" si="38"/>
        <v>14</v>
      </c>
      <c r="G224" s="45">
        <f t="shared" si="38"/>
        <v>5</v>
      </c>
      <c r="H224" s="45">
        <f t="shared" si="38"/>
        <v>17152</v>
      </c>
      <c r="I224" s="45">
        <f t="shared" si="38"/>
        <v>86294</v>
      </c>
      <c r="J224" s="49"/>
    </row>
    <row r="225" spans="1:10">
      <c r="A225" s="44"/>
      <c r="B225" s="44" t="s">
        <v>114</v>
      </c>
      <c r="C225" s="45"/>
      <c r="D225" s="45"/>
      <c r="E225" s="45"/>
      <c r="F225" s="45">
        <v>5</v>
      </c>
      <c r="G225" s="45"/>
      <c r="H225" s="45">
        <v>3673</v>
      </c>
      <c r="I225" s="45">
        <v>18280</v>
      </c>
      <c r="J225" s="49"/>
    </row>
    <row r="226" spans="1:10">
      <c r="A226" s="44"/>
      <c r="B226" s="44" t="s">
        <v>117</v>
      </c>
      <c r="C226" s="45">
        <v>4</v>
      </c>
      <c r="D226" s="45"/>
      <c r="E226" s="45"/>
      <c r="F226" s="45">
        <v>4</v>
      </c>
      <c r="G226" s="45"/>
      <c r="H226" s="45">
        <v>3200</v>
      </c>
      <c r="I226" s="45">
        <v>15760</v>
      </c>
      <c r="J226" s="49"/>
    </row>
    <row r="227" spans="1:10">
      <c r="A227" s="44"/>
      <c r="B227" s="44" t="s">
        <v>154</v>
      </c>
      <c r="C227" s="45">
        <v>3</v>
      </c>
      <c r="D227" s="45"/>
      <c r="E227" s="45"/>
      <c r="F227" s="45">
        <v>3</v>
      </c>
      <c r="G227" s="45"/>
      <c r="H227" s="45">
        <v>2400</v>
      </c>
      <c r="I227" s="45">
        <v>10500</v>
      </c>
      <c r="J227" s="49"/>
    </row>
    <row r="228" spans="1:10">
      <c r="A228" s="44"/>
      <c r="B228" s="44" t="s">
        <v>115</v>
      </c>
      <c r="C228" s="45">
        <v>7</v>
      </c>
      <c r="D228" s="45"/>
      <c r="E228" s="45">
        <v>2</v>
      </c>
      <c r="F228" s="45">
        <v>1</v>
      </c>
      <c r="G228" s="45">
        <v>4</v>
      </c>
      <c r="H228" s="45">
        <v>6406</v>
      </c>
      <c r="I228" s="45">
        <v>33132</v>
      </c>
      <c r="J228" s="49"/>
    </row>
    <row r="229" spans="1:10">
      <c r="A229" s="44"/>
      <c r="B229" s="44" t="s">
        <v>145</v>
      </c>
      <c r="C229" s="45">
        <v>1</v>
      </c>
      <c r="D229" s="45"/>
      <c r="E229" s="45"/>
      <c r="F229" s="45"/>
      <c r="G229" s="45">
        <v>1</v>
      </c>
      <c r="H229" s="45">
        <v>673</v>
      </c>
      <c r="I229" s="45">
        <v>4242</v>
      </c>
      <c r="J229" s="49"/>
    </row>
    <row r="230" spans="1:10">
      <c r="A230" s="44"/>
      <c r="B230" s="44" t="s">
        <v>116</v>
      </c>
      <c r="C230" s="45">
        <v>1</v>
      </c>
      <c r="D230" s="45"/>
      <c r="E230" s="45"/>
      <c r="F230" s="45">
        <v>1</v>
      </c>
      <c r="G230" s="45"/>
      <c r="H230" s="45">
        <v>800</v>
      </c>
      <c r="I230" s="45">
        <v>4380</v>
      </c>
      <c r="J230" s="49"/>
    </row>
    <row r="231" spans="1:10">
      <c r="A231" s="44" t="s">
        <v>168</v>
      </c>
      <c r="B231" s="44" t="s">
        <v>105</v>
      </c>
      <c r="C231" s="45">
        <f>C232+C233+C234</f>
        <v>10</v>
      </c>
      <c r="D231" s="45">
        <f t="shared" ref="D231:I231" si="39">D232+D233+D234</f>
        <v>1</v>
      </c>
      <c r="E231" s="45">
        <f t="shared" si="39"/>
        <v>0</v>
      </c>
      <c r="F231" s="45">
        <f t="shared" si="39"/>
        <v>5</v>
      </c>
      <c r="G231" s="45">
        <f t="shared" si="39"/>
        <v>4</v>
      </c>
      <c r="H231" s="45">
        <f t="shared" si="39"/>
        <v>37062</v>
      </c>
      <c r="I231" s="45">
        <f t="shared" si="39"/>
        <v>181521.8</v>
      </c>
      <c r="J231" s="49"/>
    </row>
    <row r="232" spans="1:10">
      <c r="A232" s="44"/>
      <c r="B232" s="44" t="s">
        <v>115</v>
      </c>
      <c r="C232" s="45">
        <v>8</v>
      </c>
      <c r="D232" s="45">
        <v>1</v>
      </c>
      <c r="E232" s="45"/>
      <c r="F232" s="45">
        <v>4</v>
      </c>
      <c r="G232" s="45">
        <v>3</v>
      </c>
      <c r="H232" s="45">
        <v>34662</v>
      </c>
      <c r="I232" s="45">
        <v>172821.8</v>
      </c>
      <c r="J232" s="49" t="s">
        <v>169</v>
      </c>
    </row>
    <row r="233" spans="1:10">
      <c r="A233" s="44"/>
      <c r="B233" s="44" t="s">
        <v>116</v>
      </c>
      <c r="C233" s="45">
        <v>1</v>
      </c>
      <c r="D233" s="45"/>
      <c r="E233" s="45"/>
      <c r="F233" s="45"/>
      <c r="G233" s="45">
        <v>1</v>
      </c>
      <c r="H233" s="45">
        <v>1600</v>
      </c>
      <c r="I233" s="45">
        <v>4800</v>
      </c>
      <c r="J233" s="49"/>
    </row>
    <row r="234" spans="1:10">
      <c r="A234" s="44"/>
      <c r="B234" s="36" t="s">
        <v>119</v>
      </c>
      <c r="C234" s="45">
        <v>1</v>
      </c>
      <c r="D234" s="45"/>
      <c r="E234" s="45"/>
      <c r="F234" s="45">
        <v>1</v>
      </c>
      <c r="G234" s="45"/>
      <c r="H234" s="45">
        <v>800</v>
      </c>
      <c r="I234" s="45">
        <v>3900</v>
      </c>
      <c r="J234" s="49"/>
    </row>
    <row r="235" spans="1:10">
      <c r="A235" s="52" t="s">
        <v>170</v>
      </c>
      <c r="B235" s="44" t="s">
        <v>105</v>
      </c>
      <c r="C235" s="45">
        <f>C236+C237+C238+C239+C240</f>
        <v>19</v>
      </c>
      <c r="D235" s="45">
        <f t="shared" ref="D235:I235" si="40">D236+D237+D238+D239+D240</f>
        <v>1</v>
      </c>
      <c r="E235" s="45">
        <f t="shared" si="40"/>
        <v>2</v>
      </c>
      <c r="F235" s="45">
        <f t="shared" si="40"/>
        <v>6</v>
      </c>
      <c r="G235" s="45">
        <f t="shared" si="40"/>
        <v>9</v>
      </c>
      <c r="H235" s="45">
        <f t="shared" si="40"/>
        <v>92825</v>
      </c>
      <c r="I235" s="45">
        <f t="shared" si="40"/>
        <v>340875</v>
      </c>
      <c r="J235" s="49"/>
    </row>
    <row r="236" spans="1:13">
      <c r="A236" s="53"/>
      <c r="B236" s="44" t="s">
        <v>114</v>
      </c>
      <c r="C236" s="45">
        <v>3</v>
      </c>
      <c r="D236" s="45"/>
      <c r="E236" s="45"/>
      <c r="F236" s="45">
        <v>3</v>
      </c>
      <c r="G236" s="45"/>
      <c r="H236" s="45">
        <v>2400</v>
      </c>
      <c r="I236" s="45">
        <v>12480</v>
      </c>
      <c r="J236" s="49"/>
      <c r="L236" s="20">
        <v>427</v>
      </c>
      <c r="M236" s="20">
        <v>194.2084</v>
      </c>
    </row>
    <row r="237" spans="1:13">
      <c r="A237" s="53"/>
      <c r="B237" s="44" t="s">
        <v>117</v>
      </c>
      <c r="C237" s="45">
        <v>4</v>
      </c>
      <c r="D237" s="45"/>
      <c r="E237" s="45"/>
      <c r="F237" s="45">
        <v>2</v>
      </c>
      <c r="G237" s="45">
        <v>2</v>
      </c>
      <c r="H237" s="45">
        <v>67630</v>
      </c>
      <c r="I237" s="45">
        <v>206570</v>
      </c>
      <c r="J237" s="49"/>
      <c r="M237" s="20">
        <v>0.57</v>
      </c>
    </row>
    <row r="238" spans="1:14">
      <c r="A238" s="53"/>
      <c r="B238" s="44" t="s">
        <v>116</v>
      </c>
      <c r="C238" s="45">
        <v>5</v>
      </c>
      <c r="D238" s="45"/>
      <c r="E238" s="45">
        <v>1</v>
      </c>
      <c r="F238" s="45">
        <v>1</v>
      </c>
      <c r="G238" s="45">
        <v>3</v>
      </c>
      <c r="H238" s="45">
        <v>4930</v>
      </c>
      <c r="I238" s="45">
        <v>21100</v>
      </c>
      <c r="J238" s="49"/>
      <c r="L238" s="20">
        <v>427</v>
      </c>
      <c r="M238" s="20">
        <f>SUM(M236:M237)</f>
        <v>194.7784</v>
      </c>
      <c r="N238" s="20">
        <f>L238-M238</f>
        <v>232.2216</v>
      </c>
    </row>
    <row r="239" spans="1:13">
      <c r="A239" s="53"/>
      <c r="B239" s="44" t="s">
        <v>115</v>
      </c>
      <c r="C239" s="45">
        <v>6</v>
      </c>
      <c r="D239" s="45">
        <v>1</v>
      </c>
      <c r="E239" s="45">
        <v>1</v>
      </c>
      <c r="F239" s="45"/>
      <c r="G239" s="45">
        <v>4</v>
      </c>
      <c r="H239" s="45">
        <v>17065</v>
      </c>
      <c r="I239" s="45">
        <v>96745</v>
      </c>
      <c r="J239" s="49"/>
      <c r="M239" s="20">
        <v>74.2583</v>
      </c>
    </row>
    <row r="240" spans="1:10">
      <c r="A240" s="54"/>
      <c r="B240" s="36" t="s">
        <v>164</v>
      </c>
      <c r="C240" s="45">
        <v>1</v>
      </c>
      <c r="D240" s="45"/>
      <c r="E240" s="45"/>
      <c r="F240" s="45"/>
      <c r="G240" s="45"/>
      <c r="H240" s="45">
        <v>800</v>
      </c>
      <c r="I240" s="45">
        <v>3980</v>
      </c>
      <c r="J240" s="49"/>
    </row>
    <row r="241" spans="1:10">
      <c r="A241" s="44" t="s">
        <v>171</v>
      </c>
      <c r="B241" s="44" t="s">
        <v>105</v>
      </c>
      <c r="C241" s="45">
        <f>C242+C243+C244+C245+C246+C247</f>
        <v>19</v>
      </c>
      <c r="D241" s="45">
        <f t="shared" ref="D241:I241" si="41">D242+D243+D244+D245+D246+D247</f>
        <v>2</v>
      </c>
      <c r="E241" s="45">
        <f t="shared" si="41"/>
        <v>1</v>
      </c>
      <c r="F241" s="45">
        <f t="shared" si="41"/>
        <v>11</v>
      </c>
      <c r="G241" s="45">
        <f t="shared" si="41"/>
        <v>5</v>
      </c>
      <c r="H241" s="45">
        <f t="shared" si="41"/>
        <v>40994</v>
      </c>
      <c r="I241" s="45">
        <f t="shared" si="41"/>
        <v>208927.6</v>
      </c>
      <c r="J241" s="49"/>
    </row>
    <row r="242" spans="1:10">
      <c r="A242" s="44"/>
      <c r="B242" s="44" t="s">
        <v>114</v>
      </c>
      <c r="C242" s="45">
        <v>5</v>
      </c>
      <c r="D242" s="45">
        <v>1</v>
      </c>
      <c r="E242" s="45"/>
      <c r="F242" s="45">
        <v>4</v>
      </c>
      <c r="G242" s="45"/>
      <c r="H242" s="45">
        <v>16262</v>
      </c>
      <c r="I242" s="45">
        <v>85760</v>
      </c>
      <c r="J242" s="49"/>
    </row>
    <row r="243" spans="1:10">
      <c r="A243" s="44"/>
      <c r="B243" s="44" t="s">
        <v>117</v>
      </c>
      <c r="C243" s="45">
        <v>1</v>
      </c>
      <c r="D243" s="45"/>
      <c r="E243" s="45"/>
      <c r="F243" s="45">
        <v>1</v>
      </c>
      <c r="G243" s="45"/>
      <c r="H243" s="45">
        <v>800</v>
      </c>
      <c r="I243" s="45">
        <v>3980</v>
      </c>
      <c r="J243" s="49"/>
    </row>
    <row r="244" spans="1:14">
      <c r="A244" s="44"/>
      <c r="B244" s="44" t="s">
        <v>116</v>
      </c>
      <c r="C244" s="45">
        <v>4</v>
      </c>
      <c r="D244" s="45">
        <v>1</v>
      </c>
      <c r="E244" s="45"/>
      <c r="F244" s="45">
        <v>2</v>
      </c>
      <c r="G244" s="45">
        <v>1</v>
      </c>
      <c r="H244" s="45">
        <v>15462</v>
      </c>
      <c r="I244" s="45">
        <v>86100</v>
      </c>
      <c r="J244" s="49"/>
      <c r="L244" s="20">
        <v>106.0195</v>
      </c>
      <c r="M244" s="20">
        <v>0.57</v>
      </c>
      <c r="N244" s="20">
        <f>L244-M244</f>
        <v>105.4495</v>
      </c>
    </row>
    <row r="245" spans="1:10">
      <c r="A245" s="44"/>
      <c r="B245" s="44" t="s">
        <v>115</v>
      </c>
      <c r="C245" s="45">
        <v>7</v>
      </c>
      <c r="D245" s="45"/>
      <c r="E245" s="45">
        <v>1</v>
      </c>
      <c r="F245" s="45">
        <v>2</v>
      </c>
      <c r="G245" s="45">
        <v>4</v>
      </c>
      <c r="H245" s="45">
        <v>6870</v>
      </c>
      <c r="I245" s="45">
        <v>26387.6</v>
      </c>
      <c r="J245" s="49"/>
    </row>
    <row r="246" spans="1:10">
      <c r="A246" s="44"/>
      <c r="B246" s="36" t="s">
        <v>121</v>
      </c>
      <c r="C246" s="45">
        <v>1</v>
      </c>
      <c r="D246" s="45"/>
      <c r="E246" s="45"/>
      <c r="F246" s="45">
        <v>1</v>
      </c>
      <c r="G246" s="45"/>
      <c r="H246" s="45">
        <v>800</v>
      </c>
      <c r="I246" s="45">
        <v>3600</v>
      </c>
      <c r="J246" s="49"/>
    </row>
    <row r="247" spans="1:10">
      <c r="A247" s="44"/>
      <c r="B247" s="44" t="s">
        <v>145</v>
      </c>
      <c r="C247" s="45">
        <v>1</v>
      </c>
      <c r="D247" s="45"/>
      <c r="E247" s="45"/>
      <c r="F247" s="45">
        <v>1</v>
      </c>
      <c r="G247" s="45"/>
      <c r="H247" s="45">
        <v>800</v>
      </c>
      <c r="I247" s="45">
        <v>3100</v>
      </c>
      <c r="J247" s="49"/>
    </row>
    <row r="248" spans="1:10">
      <c r="A248" s="44" t="s">
        <v>172</v>
      </c>
      <c r="B248" s="44" t="s">
        <v>105</v>
      </c>
      <c r="C248" s="45">
        <f>C249+C250+C251+C252+C253+C254+C255</f>
        <v>20</v>
      </c>
      <c r="D248" s="45">
        <f t="shared" ref="D248:I248" si="42">D249+D250+D251+D252+D253+D254+D255</f>
        <v>1</v>
      </c>
      <c r="E248" s="45">
        <f t="shared" si="42"/>
        <v>0</v>
      </c>
      <c r="F248" s="45">
        <f t="shared" si="42"/>
        <v>15</v>
      </c>
      <c r="G248" s="45">
        <f t="shared" si="42"/>
        <v>4</v>
      </c>
      <c r="H248" s="45">
        <v>37508</v>
      </c>
      <c r="I248" s="45">
        <f t="shared" si="42"/>
        <v>187900</v>
      </c>
      <c r="J248" s="49"/>
    </row>
    <row r="249" spans="1:10">
      <c r="A249" s="44"/>
      <c r="B249" s="44" t="s">
        <v>114</v>
      </c>
      <c r="C249" s="45">
        <v>6</v>
      </c>
      <c r="D249" s="45"/>
      <c r="E249" s="45"/>
      <c r="F249" s="45">
        <v>6</v>
      </c>
      <c r="G249" s="45"/>
      <c r="H249" s="45">
        <v>4800</v>
      </c>
      <c r="I249" s="45">
        <v>24760</v>
      </c>
      <c r="J249" s="49">
        <f>H248+137.5086</f>
        <v>37645.5086</v>
      </c>
    </row>
    <row r="250" spans="1:10">
      <c r="A250" s="44"/>
      <c r="B250" s="44" t="s">
        <v>117</v>
      </c>
      <c r="C250" s="45">
        <v>5</v>
      </c>
      <c r="D250" s="45">
        <v>0</v>
      </c>
      <c r="E250" s="45">
        <v>0</v>
      </c>
      <c r="F250" s="45">
        <v>5</v>
      </c>
      <c r="G250" s="45">
        <v>0</v>
      </c>
      <c r="H250" s="45">
        <v>4000</v>
      </c>
      <c r="I250" s="45">
        <v>19980</v>
      </c>
      <c r="J250" s="49"/>
    </row>
    <row r="251" spans="1:10">
      <c r="A251" s="44"/>
      <c r="B251" s="44" t="s">
        <v>116</v>
      </c>
      <c r="C251" s="45">
        <v>1</v>
      </c>
      <c r="D251" s="45"/>
      <c r="E251" s="45"/>
      <c r="F251" s="45">
        <v>1</v>
      </c>
      <c r="G251" s="45"/>
      <c r="H251" s="45">
        <v>800</v>
      </c>
      <c r="I251" s="45">
        <v>3600</v>
      </c>
      <c r="J251" s="49"/>
    </row>
    <row r="252" spans="1:10">
      <c r="A252" s="44"/>
      <c r="B252" s="44" t="s">
        <v>115</v>
      </c>
      <c r="C252" s="45">
        <v>4</v>
      </c>
      <c r="D252" s="45">
        <v>1</v>
      </c>
      <c r="E252" s="45"/>
      <c r="F252" s="45">
        <v>2</v>
      </c>
      <c r="G252" s="45">
        <v>1</v>
      </c>
      <c r="H252" s="45">
        <v>19162</v>
      </c>
      <c r="I252" s="45">
        <v>102820</v>
      </c>
      <c r="J252" s="49"/>
    </row>
    <row r="253" spans="1:10">
      <c r="A253" s="44"/>
      <c r="B253" s="36" t="s">
        <v>121</v>
      </c>
      <c r="C253" s="45">
        <v>1</v>
      </c>
      <c r="D253" s="45"/>
      <c r="E253" s="45"/>
      <c r="F253" s="45">
        <v>1</v>
      </c>
      <c r="G253" s="45"/>
      <c r="H253" s="45">
        <v>363</v>
      </c>
      <c r="I253" s="45">
        <v>3600</v>
      </c>
      <c r="J253" s="49"/>
    </row>
    <row r="254" spans="1:10">
      <c r="A254" s="44"/>
      <c r="B254" s="44" t="s">
        <v>145</v>
      </c>
      <c r="C254" s="45">
        <v>2</v>
      </c>
      <c r="D254" s="45"/>
      <c r="E254" s="45"/>
      <c r="F254" s="45"/>
      <c r="G254" s="45">
        <v>2</v>
      </c>
      <c r="H254" s="45">
        <v>7273</v>
      </c>
      <c r="I254" s="45">
        <v>30640</v>
      </c>
      <c r="J254" s="49"/>
    </row>
    <row r="255" spans="1:10">
      <c r="A255" s="44"/>
      <c r="B255" s="36" t="s">
        <v>119</v>
      </c>
      <c r="C255" s="45">
        <v>1</v>
      </c>
      <c r="D255" s="45"/>
      <c r="E255" s="45"/>
      <c r="F255" s="45"/>
      <c r="G255" s="45">
        <v>1</v>
      </c>
      <c r="H255" s="45">
        <v>800</v>
      </c>
      <c r="I255" s="45">
        <v>2500</v>
      </c>
      <c r="J255" s="49"/>
    </row>
    <row r="256" spans="1:10">
      <c r="A256" s="44" t="s">
        <v>173</v>
      </c>
      <c r="B256" s="44" t="s">
        <v>105</v>
      </c>
      <c r="C256" s="45">
        <f>C257+C258+C259+C260+C261</f>
        <v>32</v>
      </c>
      <c r="D256" s="45">
        <f t="shared" ref="D256:I256" si="43">D257+D258+D259+D260+D261</f>
        <v>2</v>
      </c>
      <c r="E256" s="45">
        <f t="shared" si="43"/>
        <v>3</v>
      </c>
      <c r="F256" s="45">
        <f t="shared" si="43"/>
        <v>24</v>
      </c>
      <c r="G256" s="45">
        <f t="shared" si="43"/>
        <v>3</v>
      </c>
      <c r="H256" s="45">
        <f t="shared" si="43"/>
        <v>50514</v>
      </c>
      <c r="I256" s="45">
        <f t="shared" si="43"/>
        <v>259753.6</v>
      </c>
      <c r="J256" s="49">
        <v>5.0514</v>
      </c>
    </row>
    <row r="257" spans="1:10">
      <c r="A257" s="44"/>
      <c r="B257" s="44" t="s">
        <v>114</v>
      </c>
      <c r="C257" s="45">
        <v>9</v>
      </c>
      <c r="D257" s="45">
        <v>1</v>
      </c>
      <c r="E257" s="45">
        <v>1</v>
      </c>
      <c r="F257" s="45">
        <v>7</v>
      </c>
      <c r="G257" s="45"/>
      <c r="H257" s="45">
        <v>19592</v>
      </c>
      <c r="I257" s="45">
        <v>100200</v>
      </c>
      <c r="J257" s="49"/>
    </row>
    <row r="258" spans="1:10">
      <c r="A258" s="44"/>
      <c r="B258" s="44" t="s">
        <v>115</v>
      </c>
      <c r="C258" s="45">
        <v>7</v>
      </c>
      <c r="D258" s="45"/>
      <c r="E258" s="45"/>
      <c r="F258" s="45">
        <v>4</v>
      </c>
      <c r="G258" s="45">
        <v>3</v>
      </c>
      <c r="H258" s="45">
        <v>5600</v>
      </c>
      <c r="I258" s="45">
        <v>24463.6</v>
      </c>
      <c r="J258" s="49"/>
    </row>
    <row r="259" spans="1:10">
      <c r="A259" s="44"/>
      <c r="B259" s="44" t="s">
        <v>116</v>
      </c>
      <c r="C259" s="45">
        <v>2</v>
      </c>
      <c r="D259" s="45">
        <v>1</v>
      </c>
      <c r="E259" s="45">
        <v>1</v>
      </c>
      <c r="F259" s="45"/>
      <c r="G259" s="45"/>
      <c r="H259" s="45">
        <v>13992</v>
      </c>
      <c r="I259" s="45">
        <v>78600</v>
      </c>
      <c r="J259" s="49"/>
    </row>
    <row r="260" spans="1:10">
      <c r="A260" s="44"/>
      <c r="B260" s="44" t="s">
        <v>122</v>
      </c>
      <c r="C260" s="45">
        <v>9</v>
      </c>
      <c r="D260" s="45"/>
      <c r="E260" s="45">
        <v>1</v>
      </c>
      <c r="F260" s="45">
        <v>8</v>
      </c>
      <c r="G260" s="45"/>
      <c r="H260" s="45">
        <v>7330</v>
      </c>
      <c r="I260" s="45">
        <v>36590</v>
      </c>
      <c r="J260" s="49"/>
    </row>
    <row r="261" spans="1:10">
      <c r="A261" s="44"/>
      <c r="B261" s="36" t="s">
        <v>121</v>
      </c>
      <c r="C261" s="45">
        <v>5</v>
      </c>
      <c r="D261" s="45"/>
      <c r="E261" s="45"/>
      <c r="F261" s="45">
        <v>5</v>
      </c>
      <c r="G261" s="45"/>
      <c r="H261" s="45">
        <v>4000</v>
      </c>
      <c r="I261" s="45">
        <v>19900</v>
      </c>
      <c r="J261" s="49"/>
    </row>
    <row r="262" spans="1:10">
      <c r="A262" s="44" t="s">
        <v>174</v>
      </c>
      <c r="B262" s="44" t="s">
        <v>105</v>
      </c>
      <c r="C262" s="45">
        <f>C263+C264+C265+C266+C267+C268</f>
        <v>31</v>
      </c>
      <c r="D262" s="45">
        <f t="shared" ref="D262:I262" si="44">D263+D264+D265+D266+D267+D268</f>
        <v>2</v>
      </c>
      <c r="E262" s="45">
        <f t="shared" si="44"/>
        <v>0</v>
      </c>
      <c r="F262" s="45">
        <f t="shared" si="44"/>
        <v>26</v>
      </c>
      <c r="G262" s="45">
        <f t="shared" si="44"/>
        <v>3</v>
      </c>
      <c r="H262" s="45">
        <f t="shared" si="44"/>
        <v>42738</v>
      </c>
      <c r="I262" s="45">
        <f t="shared" si="44"/>
        <v>782682</v>
      </c>
      <c r="J262" s="49"/>
    </row>
    <row r="263" spans="1:10">
      <c r="A263" s="44"/>
      <c r="B263" s="44" t="s">
        <v>114</v>
      </c>
      <c r="C263" s="45">
        <v>15</v>
      </c>
      <c r="D263" s="45"/>
      <c r="E263" s="45"/>
      <c r="F263" s="45">
        <v>15</v>
      </c>
      <c r="G263" s="45"/>
      <c r="H263" s="45">
        <v>12000</v>
      </c>
      <c r="I263" s="45">
        <v>628440</v>
      </c>
      <c r="J263" s="49"/>
    </row>
    <row r="264" spans="1:10">
      <c r="A264" s="44"/>
      <c r="B264" s="44" t="s">
        <v>115</v>
      </c>
      <c r="C264" s="45">
        <v>5</v>
      </c>
      <c r="D264" s="45">
        <v>2</v>
      </c>
      <c r="E264" s="45"/>
      <c r="F264" s="45">
        <v>2</v>
      </c>
      <c r="G264" s="45">
        <v>1</v>
      </c>
      <c r="H264" s="45">
        <v>22598</v>
      </c>
      <c r="I264" s="45">
        <v>115222</v>
      </c>
      <c r="J264" s="49"/>
    </row>
    <row r="265" spans="1:10">
      <c r="A265" s="44"/>
      <c r="B265" s="44" t="s">
        <v>116</v>
      </c>
      <c r="C265" s="45">
        <v>6</v>
      </c>
      <c r="D265" s="45"/>
      <c r="E265" s="45"/>
      <c r="F265" s="45">
        <v>4</v>
      </c>
      <c r="G265" s="45">
        <v>2</v>
      </c>
      <c r="H265" s="45">
        <v>4140</v>
      </c>
      <c r="I265" s="45">
        <v>19780</v>
      </c>
      <c r="J265" s="49"/>
    </row>
    <row r="266" spans="1:10">
      <c r="A266" s="44"/>
      <c r="B266" s="44" t="s">
        <v>122</v>
      </c>
      <c r="C266" s="45">
        <v>1</v>
      </c>
      <c r="D266" s="45"/>
      <c r="E266" s="45"/>
      <c r="F266" s="45">
        <v>1</v>
      </c>
      <c r="G266" s="45"/>
      <c r="H266" s="45">
        <v>800</v>
      </c>
      <c r="I266" s="45">
        <v>2800</v>
      </c>
      <c r="J266" s="49"/>
    </row>
    <row r="267" spans="1:10">
      <c r="A267" s="44"/>
      <c r="B267" s="36" t="s">
        <v>121</v>
      </c>
      <c r="C267" s="45">
        <v>3</v>
      </c>
      <c r="D267" s="45"/>
      <c r="E267" s="45"/>
      <c r="F267" s="45">
        <v>3</v>
      </c>
      <c r="G267" s="45"/>
      <c r="H267" s="45">
        <v>2400</v>
      </c>
      <c r="I267" s="45">
        <v>12560</v>
      </c>
      <c r="J267" s="49"/>
    </row>
    <row r="268" spans="1:10">
      <c r="A268" s="44"/>
      <c r="B268" s="44" t="s">
        <v>117</v>
      </c>
      <c r="C268" s="45">
        <v>1</v>
      </c>
      <c r="D268" s="45"/>
      <c r="E268" s="45"/>
      <c r="F268" s="45">
        <v>1</v>
      </c>
      <c r="G268" s="45"/>
      <c r="H268" s="45">
        <v>800</v>
      </c>
      <c r="I268" s="45">
        <v>3880</v>
      </c>
      <c r="J268" s="49"/>
    </row>
    <row r="269" spans="1:10">
      <c r="A269" s="52" t="s">
        <v>175</v>
      </c>
      <c r="B269" s="44" t="s">
        <v>105</v>
      </c>
      <c r="C269" s="45">
        <f>C270+C271+C272+C273+C274+C275+C276</f>
        <v>25</v>
      </c>
      <c r="D269" s="45">
        <f t="shared" ref="D269:I269" si="45">D270+D271+D272+D273+D274+D275+D276</f>
        <v>3</v>
      </c>
      <c r="E269" s="45">
        <f t="shared" si="45"/>
        <v>4</v>
      </c>
      <c r="F269" s="45">
        <f t="shared" si="45"/>
        <v>16</v>
      </c>
      <c r="G269" s="45">
        <f t="shared" si="45"/>
        <v>2</v>
      </c>
      <c r="H269" s="45">
        <f t="shared" si="45"/>
        <v>74887</v>
      </c>
      <c r="I269" s="45">
        <f t="shared" si="45"/>
        <v>372774.53</v>
      </c>
      <c r="J269" s="49" t="s">
        <v>176</v>
      </c>
    </row>
    <row r="270" spans="1:10">
      <c r="A270" s="53"/>
      <c r="B270" s="44" t="s">
        <v>114</v>
      </c>
      <c r="C270" s="45">
        <v>4</v>
      </c>
      <c r="D270" s="45"/>
      <c r="E270" s="45"/>
      <c r="F270" s="45">
        <v>4</v>
      </c>
      <c r="G270" s="45"/>
      <c r="H270" s="45">
        <v>3073</v>
      </c>
      <c r="I270" s="45">
        <v>15960</v>
      </c>
      <c r="J270" s="49"/>
    </row>
    <row r="271" spans="1:10">
      <c r="A271" s="53"/>
      <c r="B271" s="44" t="s">
        <v>115</v>
      </c>
      <c r="C271" s="45">
        <v>4</v>
      </c>
      <c r="D271" s="45"/>
      <c r="E271" s="45"/>
      <c r="F271" s="45">
        <v>3</v>
      </c>
      <c r="G271" s="45">
        <v>1</v>
      </c>
      <c r="H271" s="45">
        <v>4000</v>
      </c>
      <c r="I271" s="45">
        <v>15953</v>
      </c>
      <c r="J271" s="49"/>
    </row>
    <row r="272" spans="1:10">
      <c r="A272" s="53"/>
      <c r="B272" s="44" t="s">
        <v>116</v>
      </c>
      <c r="C272" s="45">
        <v>8</v>
      </c>
      <c r="D272" s="45">
        <v>2</v>
      </c>
      <c r="E272" s="45">
        <v>1</v>
      </c>
      <c r="F272" s="45">
        <v>5</v>
      </c>
      <c r="G272" s="45"/>
      <c r="H272" s="45">
        <v>35036</v>
      </c>
      <c r="I272" s="45">
        <v>180620</v>
      </c>
      <c r="J272" s="49"/>
    </row>
    <row r="273" spans="1:10">
      <c r="A273" s="53"/>
      <c r="B273" s="44" t="s">
        <v>122</v>
      </c>
      <c r="C273" s="45">
        <v>3</v>
      </c>
      <c r="D273" s="45"/>
      <c r="E273" s="45">
        <v>2</v>
      </c>
      <c r="F273" s="45">
        <v>1</v>
      </c>
      <c r="G273" s="45"/>
      <c r="H273" s="45">
        <v>2660</v>
      </c>
      <c r="I273" s="45">
        <v>13930</v>
      </c>
      <c r="J273" s="49"/>
    </row>
    <row r="274" spans="1:10">
      <c r="A274" s="53"/>
      <c r="B274" s="36" t="s">
        <v>145</v>
      </c>
      <c r="C274" s="45">
        <v>1</v>
      </c>
      <c r="D274" s="45"/>
      <c r="E274" s="45"/>
      <c r="F274" s="45">
        <v>1</v>
      </c>
      <c r="G274" s="45"/>
      <c r="H274" s="45">
        <v>800</v>
      </c>
      <c r="I274" s="45">
        <v>3346.53</v>
      </c>
      <c r="J274" s="49"/>
    </row>
    <row r="275" spans="1:10">
      <c r="A275" s="53"/>
      <c r="B275" s="36" t="s">
        <v>117</v>
      </c>
      <c r="C275" s="45">
        <v>1</v>
      </c>
      <c r="D275" s="45"/>
      <c r="E275" s="45"/>
      <c r="F275" s="45"/>
      <c r="G275" s="45">
        <v>1</v>
      </c>
      <c r="H275" s="45">
        <v>13726</v>
      </c>
      <c r="I275" s="45">
        <v>43800</v>
      </c>
      <c r="J275" s="49"/>
    </row>
    <row r="276" spans="1:10">
      <c r="A276" s="54"/>
      <c r="B276" s="36" t="s">
        <v>120</v>
      </c>
      <c r="C276" s="45">
        <v>4</v>
      </c>
      <c r="D276" s="45">
        <v>1</v>
      </c>
      <c r="E276" s="45">
        <v>1</v>
      </c>
      <c r="F276" s="45">
        <v>2</v>
      </c>
      <c r="G276" s="45"/>
      <c r="H276" s="45">
        <v>15592</v>
      </c>
      <c r="I276" s="45">
        <v>99165</v>
      </c>
      <c r="J276" s="49"/>
    </row>
    <row r="277" spans="1:10">
      <c r="A277" s="66" t="s">
        <v>177</v>
      </c>
      <c r="B277" s="44" t="s">
        <v>105</v>
      </c>
      <c r="C277" s="45">
        <f>C278+C279+C280+C281+C282+C283+C284+C285</f>
        <v>36</v>
      </c>
      <c r="D277" s="45">
        <f t="shared" ref="D277:I277" si="46">D278+D279+D280+D281+D282+D283+D284+D285</f>
        <v>3</v>
      </c>
      <c r="E277" s="45">
        <f t="shared" si="46"/>
        <v>1</v>
      </c>
      <c r="F277" s="45">
        <f t="shared" si="46"/>
        <v>25</v>
      </c>
      <c r="G277" s="45">
        <f t="shared" si="46"/>
        <v>7</v>
      </c>
      <c r="H277" s="45">
        <f t="shared" si="46"/>
        <v>79229</v>
      </c>
      <c r="I277" s="45">
        <f t="shared" si="46"/>
        <v>394930.23</v>
      </c>
      <c r="J277" s="49"/>
    </row>
    <row r="278" spans="1:10">
      <c r="A278" s="40"/>
      <c r="B278" s="44" t="s">
        <v>114</v>
      </c>
      <c r="C278" s="45">
        <v>11</v>
      </c>
      <c r="D278" s="45"/>
      <c r="E278" s="45"/>
      <c r="F278" s="45">
        <v>11</v>
      </c>
      <c r="G278" s="45"/>
      <c r="H278" s="45">
        <v>8800</v>
      </c>
      <c r="I278" s="45">
        <v>46260</v>
      </c>
      <c r="J278" s="49"/>
    </row>
    <row r="279" spans="1:10">
      <c r="A279" s="40"/>
      <c r="B279" s="44" t="s">
        <v>115</v>
      </c>
      <c r="C279" s="45">
        <v>7</v>
      </c>
      <c r="D279" s="45"/>
      <c r="E279" s="45"/>
      <c r="F279" s="45">
        <v>4</v>
      </c>
      <c r="G279" s="45">
        <v>3</v>
      </c>
      <c r="H279" s="45">
        <v>5140</v>
      </c>
      <c r="I279" s="45">
        <v>21213.6</v>
      </c>
      <c r="J279" s="49"/>
    </row>
    <row r="280" spans="1:10">
      <c r="A280" s="40"/>
      <c r="B280" s="44" t="s">
        <v>116</v>
      </c>
      <c r="C280" s="45">
        <v>12</v>
      </c>
      <c r="D280" s="45">
        <v>3</v>
      </c>
      <c r="E280" s="45">
        <v>1</v>
      </c>
      <c r="F280" s="45">
        <v>8</v>
      </c>
      <c r="G280" s="45"/>
      <c r="H280" s="45">
        <v>46516</v>
      </c>
      <c r="I280" s="45">
        <v>239656.63</v>
      </c>
      <c r="J280" s="49"/>
    </row>
    <row r="281" spans="1:10">
      <c r="A281" s="40"/>
      <c r="B281" s="44" t="s">
        <v>122</v>
      </c>
      <c r="C281" s="45">
        <v>1</v>
      </c>
      <c r="D281" s="45"/>
      <c r="E281" s="45"/>
      <c r="F281" s="45">
        <v>1</v>
      </c>
      <c r="G281" s="45"/>
      <c r="H281" s="45">
        <v>800</v>
      </c>
      <c r="I281" s="45">
        <v>4480</v>
      </c>
      <c r="J281" s="49"/>
    </row>
    <row r="282" spans="1:10">
      <c r="A282" s="40"/>
      <c r="B282" s="36" t="s">
        <v>145</v>
      </c>
      <c r="C282" s="45">
        <v>1</v>
      </c>
      <c r="D282" s="45"/>
      <c r="E282" s="45"/>
      <c r="F282" s="45"/>
      <c r="G282" s="45">
        <v>1</v>
      </c>
      <c r="H282" s="45">
        <v>673</v>
      </c>
      <c r="I282" s="45">
        <v>4040</v>
      </c>
      <c r="J282" s="49"/>
    </row>
    <row r="283" spans="1:10">
      <c r="A283" s="40"/>
      <c r="B283" s="36" t="s">
        <v>164</v>
      </c>
      <c r="C283" s="45">
        <v>1</v>
      </c>
      <c r="D283" s="45"/>
      <c r="E283" s="45"/>
      <c r="F283" s="45">
        <v>1</v>
      </c>
      <c r="G283" s="45"/>
      <c r="H283" s="45">
        <v>800</v>
      </c>
      <c r="I283" s="45">
        <v>4480</v>
      </c>
      <c r="J283" s="49"/>
    </row>
    <row r="284" spans="1:10">
      <c r="A284" s="40"/>
      <c r="B284" s="36" t="s">
        <v>120</v>
      </c>
      <c r="C284" s="45">
        <v>2</v>
      </c>
      <c r="D284" s="45"/>
      <c r="E284" s="45"/>
      <c r="F284" s="45"/>
      <c r="G284" s="45">
        <v>2</v>
      </c>
      <c r="H284" s="45">
        <v>9000</v>
      </c>
      <c r="I284" s="45">
        <v>40000</v>
      </c>
      <c r="J284" s="49"/>
    </row>
    <row r="285" spans="1:10">
      <c r="A285" s="40"/>
      <c r="B285" s="36" t="s">
        <v>117</v>
      </c>
      <c r="C285" s="45">
        <v>1</v>
      </c>
      <c r="D285" s="45"/>
      <c r="E285" s="45"/>
      <c r="F285" s="45"/>
      <c r="G285" s="45">
        <v>1</v>
      </c>
      <c r="H285" s="45">
        <v>7500</v>
      </c>
      <c r="I285" s="45">
        <v>34800</v>
      </c>
      <c r="J285" s="49"/>
    </row>
    <row r="286" spans="1:10">
      <c r="A286" s="44" t="s">
        <v>178</v>
      </c>
      <c r="B286" s="44" t="s">
        <v>105</v>
      </c>
      <c r="C286" s="45">
        <f>C287+C288+C289+C290+C291+C292</f>
        <v>31</v>
      </c>
      <c r="D286" s="45">
        <f t="shared" ref="D286:I286" si="47">D287+D288+D289+D290+D291+D292</f>
        <v>3</v>
      </c>
      <c r="E286" s="45">
        <f t="shared" si="47"/>
        <v>2</v>
      </c>
      <c r="F286" s="45">
        <f t="shared" si="47"/>
        <v>20</v>
      </c>
      <c r="G286" s="45">
        <f t="shared" si="47"/>
        <v>6</v>
      </c>
      <c r="H286" s="45">
        <f t="shared" si="47"/>
        <v>134637</v>
      </c>
      <c r="I286" s="45">
        <f t="shared" si="47"/>
        <v>484363</v>
      </c>
      <c r="J286" s="49"/>
    </row>
    <row r="287" spans="1:10">
      <c r="A287" s="44"/>
      <c r="B287" s="44" t="s">
        <v>114</v>
      </c>
      <c r="C287" s="45">
        <v>11</v>
      </c>
      <c r="D287" s="45">
        <v>2</v>
      </c>
      <c r="E287" s="45">
        <v>2</v>
      </c>
      <c r="F287" s="45">
        <v>7</v>
      </c>
      <c r="G287" s="45"/>
      <c r="H287" s="45">
        <v>33584</v>
      </c>
      <c r="I287" s="45">
        <v>146600</v>
      </c>
      <c r="J287" s="49"/>
    </row>
    <row r="288" spans="1:10">
      <c r="A288" s="44"/>
      <c r="B288" s="44" t="s">
        <v>115</v>
      </c>
      <c r="C288" s="45">
        <v>9</v>
      </c>
      <c r="D288" s="45"/>
      <c r="E288" s="45"/>
      <c r="F288" s="45">
        <v>9</v>
      </c>
      <c r="G288" s="45"/>
      <c r="H288" s="45">
        <v>7000</v>
      </c>
      <c r="I288" s="45">
        <v>32425</v>
      </c>
      <c r="J288" s="49"/>
    </row>
    <row r="289" spans="1:10">
      <c r="A289" s="44"/>
      <c r="B289" s="44" t="s">
        <v>116</v>
      </c>
      <c r="C289" s="45">
        <v>2</v>
      </c>
      <c r="D289" s="45"/>
      <c r="E289" s="45"/>
      <c r="F289" s="45">
        <v>1</v>
      </c>
      <c r="G289" s="45">
        <v>1</v>
      </c>
      <c r="H289" s="45">
        <v>1110</v>
      </c>
      <c r="I289" s="45">
        <v>6580</v>
      </c>
      <c r="J289" s="49"/>
    </row>
    <row r="290" spans="1:10">
      <c r="A290" s="44"/>
      <c r="B290" s="44" t="s">
        <v>122</v>
      </c>
      <c r="C290" s="45">
        <v>2</v>
      </c>
      <c r="D290" s="45"/>
      <c r="E290" s="45"/>
      <c r="F290" s="45">
        <v>1</v>
      </c>
      <c r="G290" s="45">
        <v>1</v>
      </c>
      <c r="H290" s="45">
        <v>9800</v>
      </c>
      <c r="I290" s="45">
        <v>33680</v>
      </c>
      <c r="J290" s="49"/>
    </row>
    <row r="291" spans="1:10">
      <c r="A291" s="44"/>
      <c r="B291" s="36" t="s">
        <v>145</v>
      </c>
      <c r="C291" s="45">
        <v>1</v>
      </c>
      <c r="D291" s="45"/>
      <c r="E291" s="45"/>
      <c r="F291" s="45"/>
      <c r="G291" s="45">
        <v>1</v>
      </c>
      <c r="H291" s="45">
        <v>673</v>
      </c>
      <c r="I291" s="45">
        <v>3838</v>
      </c>
      <c r="J291" s="49"/>
    </row>
    <row r="292" spans="1:10">
      <c r="A292" s="44"/>
      <c r="B292" s="36" t="s">
        <v>164</v>
      </c>
      <c r="C292" s="45">
        <v>6</v>
      </c>
      <c r="D292" s="45">
        <v>1</v>
      </c>
      <c r="E292" s="45"/>
      <c r="F292" s="45">
        <v>2</v>
      </c>
      <c r="G292" s="45">
        <v>3</v>
      </c>
      <c r="H292" s="45">
        <v>82470</v>
      </c>
      <c r="I292" s="45">
        <v>261240</v>
      </c>
      <c r="J292" s="49"/>
    </row>
    <row r="293" spans="1:10">
      <c r="A293" s="52" t="s">
        <v>179</v>
      </c>
      <c r="B293" s="44" t="s">
        <v>105</v>
      </c>
      <c r="C293" s="45">
        <f>C294+C295+C296+C297</f>
        <v>8</v>
      </c>
      <c r="D293" s="45">
        <f t="shared" ref="D293:I293" si="48">D294+D295+D296+D297</f>
        <v>0</v>
      </c>
      <c r="E293" s="45">
        <f t="shared" si="48"/>
        <v>1</v>
      </c>
      <c r="F293" s="45">
        <f t="shared" si="48"/>
        <v>6</v>
      </c>
      <c r="G293" s="45">
        <f t="shared" si="48"/>
        <v>1</v>
      </c>
      <c r="H293" s="45">
        <f t="shared" si="48"/>
        <v>14600</v>
      </c>
      <c r="I293" s="45">
        <f t="shared" si="48"/>
        <v>70366.53</v>
      </c>
      <c r="J293" s="49"/>
    </row>
    <row r="294" spans="1:10">
      <c r="A294" s="53"/>
      <c r="B294" s="44" t="s">
        <v>114</v>
      </c>
      <c r="C294" s="45">
        <v>3</v>
      </c>
      <c r="D294" s="45"/>
      <c r="E294" s="45"/>
      <c r="F294" s="45">
        <v>3</v>
      </c>
      <c r="G294" s="45"/>
      <c r="H294" s="45">
        <v>2400</v>
      </c>
      <c r="I294" s="45">
        <v>12280</v>
      </c>
      <c r="J294" s="49"/>
    </row>
    <row r="295" spans="1:10">
      <c r="A295" s="53"/>
      <c r="B295" s="44" t="s">
        <v>117</v>
      </c>
      <c r="C295" s="45">
        <v>1</v>
      </c>
      <c r="D295" s="45"/>
      <c r="E295" s="45"/>
      <c r="F295" s="45"/>
      <c r="G295" s="45">
        <v>1</v>
      </c>
      <c r="H295" s="45">
        <v>7500</v>
      </c>
      <c r="I295" s="45">
        <v>36800</v>
      </c>
      <c r="J295" s="49"/>
    </row>
    <row r="296" spans="1:10">
      <c r="A296" s="53"/>
      <c r="B296" s="44" t="s">
        <v>165</v>
      </c>
      <c r="C296" s="45">
        <v>2</v>
      </c>
      <c r="D296" s="45"/>
      <c r="E296" s="45"/>
      <c r="F296" s="45">
        <v>2</v>
      </c>
      <c r="G296" s="45"/>
      <c r="H296" s="45">
        <v>1600</v>
      </c>
      <c r="I296" s="45">
        <v>6546.53</v>
      </c>
      <c r="J296" s="49"/>
    </row>
    <row r="297" spans="1:10">
      <c r="A297" s="54"/>
      <c r="B297" s="44" t="s">
        <v>180</v>
      </c>
      <c r="C297" s="45">
        <v>2</v>
      </c>
      <c r="D297" s="45"/>
      <c r="E297" s="45">
        <v>1</v>
      </c>
      <c r="F297" s="45">
        <v>1</v>
      </c>
      <c r="G297" s="45"/>
      <c r="H297" s="45">
        <v>3100</v>
      </c>
      <c r="I297" s="45">
        <v>14740</v>
      </c>
      <c r="J297" s="49"/>
    </row>
    <row r="298" spans="1:10">
      <c r="A298" s="52" t="s">
        <v>181</v>
      </c>
      <c r="B298" s="44" t="s">
        <v>105</v>
      </c>
      <c r="C298" s="45">
        <f>C299+C300+C301+C302+C303+C304+C305</f>
        <v>24</v>
      </c>
      <c r="D298" s="45">
        <f t="shared" ref="D298:I298" si="49">D299+D300+D301+D302+D303+D304+D305</f>
        <v>0</v>
      </c>
      <c r="E298" s="45">
        <f t="shared" si="49"/>
        <v>0</v>
      </c>
      <c r="F298" s="45">
        <f t="shared" si="49"/>
        <v>18</v>
      </c>
      <c r="G298" s="45">
        <f t="shared" si="49"/>
        <v>6</v>
      </c>
      <c r="H298" s="45">
        <f t="shared" si="49"/>
        <v>18565</v>
      </c>
      <c r="I298" s="45">
        <f t="shared" si="49"/>
        <v>93138.4</v>
      </c>
      <c r="J298" s="49"/>
    </row>
    <row r="299" spans="1:10">
      <c r="A299" s="53"/>
      <c r="B299" s="44" t="s">
        <v>114</v>
      </c>
      <c r="C299" s="45">
        <v>1</v>
      </c>
      <c r="D299" s="45"/>
      <c r="E299" s="45"/>
      <c r="F299" s="45">
        <v>1</v>
      </c>
      <c r="G299" s="45"/>
      <c r="H299" s="45">
        <v>800</v>
      </c>
      <c r="I299" s="45">
        <v>4480</v>
      </c>
      <c r="J299" s="49"/>
    </row>
    <row r="300" spans="1:10">
      <c r="A300" s="53"/>
      <c r="B300" s="44" t="s">
        <v>117</v>
      </c>
      <c r="C300" s="45">
        <v>4</v>
      </c>
      <c r="D300" s="45"/>
      <c r="E300" s="45"/>
      <c r="F300" s="45">
        <v>4</v>
      </c>
      <c r="G300" s="45"/>
      <c r="H300" s="45">
        <v>3200</v>
      </c>
      <c r="I300" s="45">
        <v>15300</v>
      </c>
      <c r="J300" s="49"/>
    </row>
    <row r="301" spans="1:10">
      <c r="A301" s="53"/>
      <c r="B301" s="44" t="s">
        <v>115</v>
      </c>
      <c r="C301" s="45">
        <v>7</v>
      </c>
      <c r="D301" s="45"/>
      <c r="E301" s="45"/>
      <c r="F301" s="45">
        <v>5</v>
      </c>
      <c r="G301" s="45">
        <v>2</v>
      </c>
      <c r="H301" s="45">
        <v>5346</v>
      </c>
      <c r="I301" s="45">
        <v>26878.4</v>
      </c>
      <c r="J301" s="49"/>
    </row>
    <row r="302" spans="1:10">
      <c r="A302" s="53"/>
      <c r="B302" s="44" t="s">
        <v>116</v>
      </c>
      <c r="C302" s="45">
        <v>8</v>
      </c>
      <c r="D302" s="45"/>
      <c r="E302" s="45"/>
      <c r="F302" s="45">
        <v>7</v>
      </c>
      <c r="G302" s="45">
        <v>1</v>
      </c>
      <c r="H302" s="45">
        <v>6273</v>
      </c>
      <c r="I302" s="45">
        <v>31980</v>
      </c>
      <c r="J302" s="49"/>
    </row>
    <row r="303" spans="1:10">
      <c r="A303" s="53"/>
      <c r="B303" s="44" t="s">
        <v>145</v>
      </c>
      <c r="C303" s="45">
        <v>2</v>
      </c>
      <c r="D303" s="45"/>
      <c r="E303" s="45"/>
      <c r="F303" s="45"/>
      <c r="G303" s="45">
        <v>2</v>
      </c>
      <c r="H303" s="45">
        <v>1346</v>
      </c>
      <c r="I303" s="45">
        <v>8000</v>
      </c>
      <c r="J303" s="49"/>
    </row>
    <row r="304" spans="1:10">
      <c r="A304" s="53"/>
      <c r="B304" s="44" t="s">
        <v>119</v>
      </c>
      <c r="C304" s="45">
        <v>1</v>
      </c>
      <c r="D304" s="45"/>
      <c r="E304" s="45"/>
      <c r="F304" s="45"/>
      <c r="G304" s="45">
        <v>1</v>
      </c>
      <c r="H304" s="45">
        <v>800</v>
      </c>
      <c r="I304" s="45">
        <v>2500</v>
      </c>
      <c r="J304" s="49"/>
    </row>
    <row r="305" spans="1:10">
      <c r="A305" s="54"/>
      <c r="B305" s="44" t="s">
        <v>120</v>
      </c>
      <c r="C305" s="45">
        <v>1</v>
      </c>
      <c r="D305" s="45"/>
      <c r="E305" s="45"/>
      <c r="F305" s="45">
        <v>1</v>
      </c>
      <c r="G305" s="45"/>
      <c r="H305" s="45">
        <v>800</v>
      </c>
      <c r="I305" s="45">
        <v>4000</v>
      </c>
      <c r="J305" s="49"/>
    </row>
    <row r="306" spans="1:10">
      <c r="A306" s="44" t="s">
        <v>182</v>
      </c>
      <c r="B306" s="44" t="s">
        <v>105</v>
      </c>
      <c r="C306" s="45">
        <f>C307+C308+C309+C310+C311+C312</f>
        <v>15</v>
      </c>
      <c r="D306" s="45">
        <f t="shared" ref="D306:I306" si="50">D307+D308+D309+D310+D311+D312</f>
        <v>0</v>
      </c>
      <c r="E306" s="45">
        <f t="shared" si="50"/>
        <v>1</v>
      </c>
      <c r="F306" s="45">
        <f t="shared" si="50"/>
        <v>9</v>
      </c>
      <c r="G306" s="45">
        <f t="shared" si="50"/>
        <v>5</v>
      </c>
      <c r="H306" s="45">
        <f t="shared" si="50"/>
        <v>20906</v>
      </c>
      <c r="I306" s="45">
        <f t="shared" si="50"/>
        <v>91287.8</v>
      </c>
      <c r="J306" s="49"/>
    </row>
    <row r="307" spans="1:10">
      <c r="A307" s="44"/>
      <c r="B307" s="44" t="s">
        <v>115</v>
      </c>
      <c r="C307" s="45">
        <v>4</v>
      </c>
      <c r="D307" s="45"/>
      <c r="E307" s="45"/>
      <c r="F307" s="45">
        <v>3</v>
      </c>
      <c r="G307" s="45">
        <v>1</v>
      </c>
      <c r="H307" s="45">
        <v>3073</v>
      </c>
      <c r="I307" s="45">
        <v>16202.8</v>
      </c>
      <c r="J307" s="49"/>
    </row>
    <row r="308" spans="1:10">
      <c r="A308" s="44"/>
      <c r="B308" s="44" t="s">
        <v>117</v>
      </c>
      <c r="C308" s="45">
        <v>1</v>
      </c>
      <c r="D308" s="45"/>
      <c r="E308" s="45"/>
      <c r="F308" s="45">
        <v>1</v>
      </c>
      <c r="G308" s="45"/>
      <c r="H308" s="45">
        <v>800</v>
      </c>
      <c r="I308" s="45">
        <v>3800</v>
      </c>
      <c r="J308" s="49"/>
    </row>
    <row r="309" spans="1:10">
      <c r="A309" s="44"/>
      <c r="B309" s="44" t="s">
        <v>165</v>
      </c>
      <c r="C309" s="45">
        <v>3</v>
      </c>
      <c r="D309" s="45"/>
      <c r="E309" s="45"/>
      <c r="F309" s="45">
        <v>2</v>
      </c>
      <c r="G309" s="45">
        <v>1</v>
      </c>
      <c r="H309" s="45">
        <v>2400</v>
      </c>
      <c r="I309" s="45">
        <v>8500</v>
      </c>
      <c r="J309" s="49"/>
    </row>
    <row r="310" spans="1:10">
      <c r="A310" s="44"/>
      <c r="B310" s="44" t="s">
        <v>180</v>
      </c>
      <c r="C310" s="45">
        <v>1</v>
      </c>
      <c r="D310" s="45"/>
      <c r="E310" s="45"/>
      <c r="F310" s="45"/>
      <c r="G310" s="45">
        <v>1</v>
      </c>
      <c r="H310" s="45">
        <v>9030</v>
      </c>
      <c r="I310" s="45">
        <v>37605</v>
      </c>
      <c r="J310" s="49"/>
    </row>
    <row r="311" spans="1:10">
      <c r="A311" s="44"/>
      <c r="B311" s="36" t="s">
        <v>119</v>
      </c>
      <c r="C311" s="45">
        <v>1</v>
      </c>
      <c r="D311" s="45"/>
      <c r="E311" s="45"/>
      <c r="F311" s="45"/>
      <c r="G311" s="45">
        <v>1</v>
      </c>
      <c r="H311" s="45">
        <v>1600</v>
      </c>
      <c r="I311" s="45">
        <v>3400</v>
      </c>
      <c r="J311" s="49"/>
    </row>
    <row r="312" spans="1:10">
      <c r="A312" s="44"/>
      <c r="B312" s="36" t="s">
        <v>116</v>
      </c>
      <c r="C312" s="45">
        <v>5</v>
      </c>
      <c r="D312" s="45"/>
      <c r="E312" s="45">
        <v>1</v>
      </c>
      <c r="F312" s="45">
        <v>3</v>
      </c>
      <c r="G312" s="45">
        <v>1</v>
      </c>
      <c r="H312" s="45">
        <v>4003</v>
      </c>
      <c r="I312" s="45">
        <v>21780</v>
      </c>
      <c r="J312" s="49"/>
    </row>
    <row r="313" spans="1:10">
      <c r="A313" s="44" t="s">
        <v>183</v>
      </c>
      <c r="B313" s="62" t="s">
        <v>105</v>
      </c>
      <c r="C313" s="45">
        <f>C314+C315+C316+C317+C318+C319+C320+C321</f>
        <v>22</v>
      </c>
      <c r="D313" s="45">
        <f t="shared" ref="D313:I313" si="51">D314+D315+D316+D317+D318+D319+D320+D321</f>
        <v>1</v>
      </c>
      <c r="E313" s="45">
        <f t="shared" si="51"/>
        <v>0</v>
      </c>
      <c r="F313" s="45">
        <f t="shared" si="51"/>
        <v>15</v>
      </c>
      <c r="G313" s="45">
        <f t="shared" si="51"/>
        <v>6</v>
      </c>
      <c r="H313" s="45">
        <f t="shared" si="51"/>
        <v>41302</v>
      </c>
      <c r="I313" s="45">
        <f t="shared" si="51"/>
        <v>164223.8</v>
      </c>
      <c r="J313" s="49"/>
    </row>
    <row r="314" spans="1:10">
      <c r="A314" s="44"/>
      <c r="B314" s="62" t="s">
        <v>114</v>
      </c>
      <c r="C314" s="45">
        <v>3</v>
      </c>
      <c r="D314" s="45"/>
      <c r="E314" s="45"/>
      <c r="F314" s="45">
        <v>3</v>
      </c>
      <c r="G314" s="45"/>
      <c r="H314" s="45">
        <v>2400</v>
      </c>
      <c r="I314" s="45">
        <v>12040</v>
      </c>
      <c r="J314" s="49"/>
    </row>
    <row r="315" spans="1:10">
      <c r="A315" s="44"/>
      <c r="B315" s="62" t="s">
        <v>115</v>
      </c>
      <c r="C315" s="45">
        <v>7</v>
      </c>
      <c r="D315" s="45"/>
      <c r="E315" s="45"/>
      <c r="F315" s="45">
        <v>6</v>
      </c>
      <c r="G315" s="45">
        <v>1</v>
      </c>
      <c r="H315" s="45">
        <v>5400</v>
      </c>
      <c r="I315" s="45">
        <v>26351.8</v>
      </c>
      <c r="J315" s="49"/>
    </row>
    <row r="316" spans="1:10">
      <c r="A316" s="44"/>
      <c r="B316" s="63" t="s">
        <v>116</v>
      </c>
      <c r="C316" s="45">
        <v>4</v>
      </c>
      <c r="D316" s="45"/>
      <c r="E316" s="45"/>
      <c r="F316" s="45">
        <v>3</v>
      </c>
      <c r="G316" s="45">
        <v>1</v>
      </c>
      <c r="H316" s="45">
        <v>14400</v>
      </c>
      <c r="I316" s="45">
        <v>43348</v>
      </c>
      <c r="J316" s="49" t="s">
        <v>184</v>
      </c>
    </row>
    <row r="317" spans="1:10">
      <c r="A317" s="44"/>
      <c r="B317" s="62" t="s">
        <v>180</v>
      </c>
      <c r="C317" s="45">
        <v>2</v>
      </c>
      <c r="D317" s="45"/>
      <c r="E317" s="45"/>
      <c r="F317" s="45">
        <v>1</v>
      </c>
      <c r="G317" s="45">
        <v>1</v>
      </c>
      <c r="H317" s="45">
        <v>7760</v>
      </c>
      <c r="I317" s="45">
        <v>27740</v>
      </c>
      <c r="J317" s="49"/>
    </row>
    <row r="318" spans="1:10">
      <c r="A318" s="44"/>
      <c r="B318" s="62" t="s">
        <v>120</v>
      </c>
      <c r="C318" s="45">
        <v>2</v>
      </c>
      <c r="D318" s="45">
        <v>1</v>
      </c>
      <c r="E318" s="45"/>
      <c r="F318" s="45">
        <v>1</v>
      </c>
      <c r="G318" s="45"/>
      <c r="H318" s="45">
        <v>8396</v>
      </c>
      <c r="I318" s="45">
        <v>40444</v>
      </c>
      <c r="J318" s="49"/>
    </row>
    <row r="319" spans="1:10">
      <c r="A319" s="44"/>
      <c r="B319" s="63" t="s">
        <v>119</v>
      </c>
      <c r="C319" s="45">
        <v>1</v>
      </c>
      <c r="D319" s="45"/>
      <c r="E319" s="45"/>
      <c r="F319" s="45"/>
      <c r="G319" s="45">
        <v>1</v>
      </c>
      <c r="H319" s="45">
        <v>800</v>
      </c>
      <c r="I319" s="45">
        <v>2500</v>
      </c>
      <c r="J319" s="49"/>
    </row>
    <row r="320" spans="1:10">
      <c r="A320" s="44"/>
      <c r="B320" s="63" t="s">
        <v>185</v>
      </c>
      <c r="C320" s="45">
        <v>1</v>
      </c>
      <c r="D320" s="45"/>
      <c r="E320" s="45"/>
      <c r="F320" s="45">
        <v>1</v>
      </c>
      <c r="G320" s="45"/>
      <c r="H320" s="45">
        <v>800</v>
      </c>
      <c r="I320" s="45">
        <v>4000</v>
      </c>
      <c r="J320" s="49"/>
    </row>
    <row r="321" spans="1:10">
      <c r="A321" s="44"/>
      <c r="B321" s="62" t="s">
        <v>145</v>
      </c>
      <c r="C321" s="45">
        <v>2</v>
      </c>
      <c r="D321" s="45"/>
      <c r="E321" s="45"/>
      <c r="F321" s="45"/>
      <c r="G321" s="45">
        <v>2</v>
      </c>
      <c r="H321" s="45">
        <v>1346</v>
      </c>
      <c r="I321" s="45">
        <v>7800</v>
      </c>
      <c r="J321" s="49"/>
    </row>
    <row r="322" spans="1:10">
      <c r="A322" s="44" t="s">
        <v>186</v>
      </c>
      <c r="B322" s="44" t="s">
        <v>105</v>
      </c>
      <c r="C322" s="45">
        <f>C323+C324+C325+C326+C327+C328+C329+C330</f>
        <v>34</v>
      </c>
      <c r="D322" s="45">
        <f t="shared" ref="D322:I322" si="52">D323+D324+D325+D326+D327+D328+D329+D330</f>
        <v>0</v>
      </c>
      <c r="E322" s="45">
        <f t="shared" si="52"/>
        <v>0</v>
      </c>
      <c r="F322" s="45">
        <f t="shared" si="52"/>
        <v>27</v>
      </c>
      <c r="G322" s="45">
        <f t="shared" si="52"/>
        <v>7</v>
      </c>
      <c r="H322" s="45">
        <f t="shared" si="52"/>
        <v>26032</v>
      </c>
      <c r="I322" s="45">
        <f t="shared" si="52"/>
        <v>126351</v>
      </c>
      <c r="J322" s="49"/>
    </row>
    <row r="323" spans="1:10">
      <c r="A323" s="44"/>
      <c r="B323" s="44" t="s">
        <v>114</v>
      </c>
      <c r="C323" s="45">
        <v>6</v>
      </c>
      <c r="D323" s="45"/>
      <c r="E323" s="45"/>
      <c r="F323" s="45">
        <v>4</v>
      </c>
      <c r="G323" s="45">
        <v>2</v>
      </c>
      <c r="H323" s="45">
        <v>4546</v>
      </c>
      <c r="I323" s="45">
        <v>25098</v>
      </c>
      <c r="J323" s="49"/>
    </row>
    <row r="324" spans="1:10">
      <c r="A324" s="44"/>
      <c r="B324" s="44" t="s">
        <v>115</v>
      </c>
      <c r="C324" s="45">
        <v>9</v>
      </c>
      <c r="D324" s="45"/>
      <c r="E324" s="45"/>
      <c r="F324" s="45">
        <v>9</v>
      </c>
      <c r="G324" s="45"/>
      <c r="H324" s="45">
        <v>7200</v>
      </c>
      <c r="I324" s="45">
        <v>34845</v>
      </c>
      <c r="J324" s="49"/>
    </row>
    <row r="325" spans="1:10">
      <c r="A325" s="44"/>
      <c r="B325" s="36" t="s">
        <v>116</v>
      </c>
      <c r="C325" s="45">
        <v>3</v>
      </c>
      <c r="D325" s="45"/>
      <c r="E325" s="45"/>
      <c r="F325" s="45">
        <v>2</v>
      </c>
      <c r="G325" s="45">
        <v>1</v>
      </c>
      <c r="H325" s="45">
        <v>2273</v>
      </c>
      <c r="I325" s="45">
        <v>11780</v>
      </c>
      <c r="J325" s="49"/>
    </row>
    <row r="326" spans="1:10">
      <c r="A326" s="44"/>
      <c r="B326" s="44" t="s">
        <v>180</v>
      </c>
      <c r="C326" s="45">
        <v>2</v>
      </c>
      <c r="D326" s="45"/>
      <c r="E326" s="45"/>
      <c r="F326" s="45">
        <v>2</v>
      </c>
      <c r="G326" s="45"/>
      <c r="H326" s="45">
        <v>1600</v>
      </c>
      <c r="I326" s="45">
        <v>7760</v>
      </c>
      <c r="J326" s="49"/>
    </row>
    <row r="327" spans="1:10">
      <c r="A327" s="44"/>
      <c r="B327" s="44" t="s">
        <v>117</v>
      </c>
      <c r="C327" s="45">
        <v>4</v>
      </c>
      <c r="D327" s="45"/>
      <c r="E327" s="45"/>
      <c r="F327" s="45">
        <v>2</v>
      </c>
      <c r="G327" s="45">
        <v>2</v>
      </c>
      <c r="H327" s="45">
        <v>2853</v>
      </c>
      <c r="I327" s="45">
        <v>12988</v>
      </c>
      <c r="J327" s="49"/>
    </row>
    <row r="328" spans="1:10">
      <c r="A328" s="44"/>
      <c r="B328" s="36" t="s">
        <v>165</v>
      </c>
      <c r="C328" s="45">
        <v>4</v>
      </c>
      <c r="D328" s="45"/>
      <c r="E328" s="45"/>
      <c r="F328" s="45">
        <v>3</v>
      </c>
      <c r="G328" s="45">
        <v>1</v>
      </c>
      <c r="H328" s="45">
        <v>2980</v>
      </c>
      <c r="I328" s="45">
        <v>13480</v>
      </c>
      <c r="J328" s="49"/>
    </row>
    <row r="329" spans="1:10">
      <c r="A329" s="44"/>
      <c r="B329" s="36" t="s">
        <v>185</v>
      </c>
      <c r="C329" s="45">
        <v>2</v>
      </c>
      <c r="D329" s="45"/>
      <c r="E329" s="45"/>
      <c r="F329" s="45">
        <v>1</v>
      </c>
      <c r="G329" s="45">
        <v>1</v>
      </c>
      <c r="H329" s="45">
        <v>1380</v>
      </c>
      <c r="I329" s="45">
        <v>6880</v>
      </c>
      <c r="J329" s="49"/>
    </row>
    <row r="330" spans="1:10">
      <c r="A330" s="44"/>
      <c r="B330" s="44" t="s">
        <v>145</v>
      </c>
      <c r="C330" s="45">
        <v>4</v>
      </c>
      <c r="D330" s="45"/>
      <c r="E330" s="45"/>
      <c r="F330" s="45">
        <v>4</v>
      </c>
      <c r="G330" s="45"/>
      <c r="H330" s="45">
        <v>3200</v>
      </c>
      <c r="I330" s="45">
        <v>13520</v>
      </c>
      <c r="J330" s="49"/>
    </row>
    <row r="331" spans="1:10">
      <c r="A331" s="52" t="s">
        <v>187</v>
      </c>
      <c r="B331" s="67" t="s">
        <v>105</v>
      </c>
      <c r="C331" s="45">
        <v>1</v>
      </c>
      <c r="D331" s="45"/>
      <c r="E331" s="45"/>
      <c r="F331" s="45"/>
      <c r="G331" s="45"/>
      <c r="H331" s="45">
        <v>580</v>
      </c>
      <c r="I331" s="45"/>
      <c r="J331" s="49"/>
    </row>
    <row r="332" spans="1:10">
      <c r="A332" s="54"/>
      <c r="B332" s="67" t="s">
        <v>114</v>
      </c>
      <c r="C332" s="45">
        <v>1</v>
      </c>
      <c r="D332" s="45"/>
      <c r="E332" s="45"/>
      <c r="F332" s="45"/>
      <c r="G332" s="45">
        <v>1</v>
      </c>
      <c r="H332" s="45">
        <v>580</v>
      </c>
      <c r="I332" s="45"/>
      <c r="J332" s="49"/>
    </row>
    <row r="333" spans="1:10">
      <c r="A333" s="52" t="s">
        <v>188</v>
      </c>
      <c r="B333" s="36" t="s">
        <v>105</v>
      </c>
      <c r="C333" s="45">
        <v>18</v>
      </c>
      <c r="D333" s="45"/>
      <c r="E333" s="45"/>
      <c r="F333" s="45"/>
      <c r="G333" s="45"/>
      <c r="H333" s="45">
        <v>25500</v>
      </c>
      <c r="I333" s="45"/>
      <c r="J333" s="49" t="s">
        <v>189</v>
      </c>
    </row>
    <row r="334" spans="1:10">
      <c r="A334" s="54"/>
      <c r="B334" s="68"/>
      <c r="C334" s="49"/>
      <c r="D334" s="49"/>
      <c r="E334" s="49"/>
      <c r="F334" s="49"/>
      <c r="G334" s="49"/>
      <c r="H334" s="49"/>
      <c r="I334" s="49"/>
      <c r="J334" s="49"/>
    </row>
    <row r="335" spans="1:9">
      <c r="A335" s="40" t="s">
        <v>190</v>
      </c>
      <c r="B335" s="40"/>
      <c r="C335" s="40"/>
      <c r="D335" s="40"/>
      <c r="E335" s="40"/>
      <c r="F335" s="40"/>
      <c r="G335" s="40"/>
      <c r="H335" s="40"/>
      <c r="I335" s="40"/>
    </row>
    <row r="336" spans="1:9">
      <c r="A336" s="40"/>
      <c r="B336" s="40"/>
      <c r="C336" s="40"/>
      <c r="D336" s="40"/>
      <c r="E336" s="40"/>
      <c r="F336" s="40"/>
      <c r="G336" s="40"/>
      <c r="H336" s="40"/>
      <c r="I336" s="40"/>
    </row>
    <row r="337" spans="1:9">
      <c r="A337" s="40"/>
      <c r="B337" s="40"/>
      <c r="C337" s="40"/>
      <c r="D337" s="40"/>
      <c r="E337" s="40"/>
      <c r="F337" s="40"/>
      <c r="G337" s="40"/>
      <c r="H337" s="40"/>
      <c r="I337" s="40"/>
    </row>
    <row r="339" spans="1:9">
      <c r="A339"/>
      <c r="B339"/>
      <c r="C339"/>
      <c r="D339"/>
      <c r="E339"/>
      <c r="F339"/>
      <c r="G339"/>
      <c r="H339"/>
      <c r="I339"/>
    </row>
    <row r="340" ht="31.5" spans="1:9">
      <c r="A340" s="21" t="s">
        <v>191</v>
      </c>
      <c r="B340" s="21"/>
      <c r="C340" s="21"/>
      <c r="D340" s="21"/>
      <c r="E340" s="21"/>
      <c r="F340" s="21"/>
      <c r="G340" s="21"/>
      <c r="H340" s="21"/>
      <c r="I340" s="21"/>
    </row>
    <row r="341" ht="31.5" spans="1:9">
      <c r="A341" s="21"/>
      <c r="B341" s="21"/>
      <c r="C341" s="21"/>
      <c r="D341" s="21"/>
      <c r="E341" s="21"/>
      <c r="F341" s="21"/>
      <c r="G341" s="21"/>
      <c r="H341" s="21"/>
      <c r="I341" s="38"/>
    </row>
    <row r="342" ht="14.25" spans="1:9">
      <c r="A342" s="22" t="s">
        <v>7</v>
      </c>
      <c r="B342" s="22" t="s">
        <v>102</v>
      </c>
      <c r="C342" s="22"/>
      <c r="D342" s="22" t="s">
        <v>103</v>
      </c>
      <c r="E342" s="22"/>
      <c r="F342" s="22"/>
      <c r="G342" s="22"/>
      <c r="H342" s="23"/>
      <c r="I342" s="22" t="s">
        <v>104</v>
      </c>
    </row>
    <row r="343" ht="42.75" spans="1:9">
      <c r="A343" s="22"/>
      <c r="B343" s="22"/>
      <c r="C343" s="22" t="s">
        <v>105</v>
      </c>
      <c r="D343" s="22" t="s">
        <v>106</v>
      </c>
      <c r="E343" s="22" t="s">
        <v>107</v>
      </c>
      <c r="F343" s="22" t="s">
        <v>108</v>
      </c>
      <c r="G343" s="22" t="s">
        <v>109</v>
      </c>
      <c r="H343" s="24" t="s">
        <v>110</v>
      </c>
      <c r="I343" s="22"/>
    </row>
    <row r="344" ht="14.25" spans="1:9">
      <c r="A344" s="22"/>
      <c r="B344" s="22" t="s">
        <v>111</v>
      </c>
      <c r="C344" s="22"/>
      <c r="D344" s="22"/>
      <c r="E344" s="22"/>
      <c r="F344" s="22"/>
      <c r="G344" s="22"/>
      <c r="H344" s="22"/>
      <c r="I344" s="22"/>
    </row>
    <row r="345" ht="14.25" spans="1:9">
      <c r="A345" s="25"/>
      <c r="B345" s="25" t="s">
        <v>100</v>
      </c>
      <c r="C345" s="25">
        <f>C346+C348+C354</f>
        <v>26</v>
      </c>
      <c r="D345" s="25">
        <f t="shared" ref="D345:I345" si="53">D346+D348+D354</f>
        <v>3</v>
      </c>
      <c r="E345" s="25">
        <f t="shared" si="53"/>
        <v>1</v>
      </c>
      <c r="F345" s="25">
        <f t="shared" si="53"/>
        <v>15</v>
      </c>
      <c r="G345" s="25">
        <f t="shared" si="53"/>
        <v>7</v>
      </c>
      <c r="H345" s="25">
        <f t="shared" si="53"/>
        <v>53270</v>
      </c>
      <c r="I345" s="25">
        <f t="shared" si="53"/>
        <v>263876.8</v>
      </c>
    </row>
    <row r="346" ht="14.25" spans="1:9">
      <c r="A346" s="26" t="s">
        <v>113</v>
      </c>
      <c r="B346" s="25" t="s">
        <v>105</v>
      </c>
      <c r="C346" s="25">
        <f>C347</f>
        <v>2</v>
      </c>
      <c r="D346" s="25">
        <f t="shared" ref="D346:I346" si="54">D347</f>
        <v>0</v>
      </c>
      <c r="E346" s="25">
        <f t="shared" si="54"/>
        <v>0</v>
      </c>
      <c r="F346" s="25">
        <f t="shared" si="54"/>
        <v>2</v>
      </c>
      <c r="G346" s="25">
        <f t="shared" si="54"/>
        <v>0</v>
      </c>
      <c r="H346" s="25">
        <f t="shared" si="54"/>
        <v>1600</v>
      </c>
      <c r="I346" s="25">
        <f t="shared" si="54"/>
        <v>8960</v>
      </c>
    </row>
    <row r="347" spans="1:9">
      <c r="A347" s="33"/>
      <c r="B347" s="33" t="s">
        <v>121</v>
      </c>
      <c r="C347" s="33">
        <v>2</v>
      </c>
      <c r="D347" s="33">
        <v>0</v>
      </c>
      <c r="E347" s="33">
        <v>0</v>
      </c>
      <c r="F347" s="33">
        <v>2</v>
      </c>
      <c r="G347" s="33">
        <v>0</v>
      </c>
      <c r="H347" s="28">
        <v>1600</v>
      </c>
      <c r="I347" s="33">
        <v>8960</v>
      </c>
    </row>
    <row r="348" ht="14.25" spans="1:9">
      <c r="A348" s="26" t="s">
        <v>118</v>
      </c>
      <c r="B348" s="25" t="s">
        <v>105</v>
      </c>
      <c r="C348" s="26">
        <f>C349+C350+C351+C352+C353</f>
        <v>12</v>
      </c>
      <c r="D348" s="26">
        <f t="shared" ref="D348:I348" si="55">D349+D350+D351+D352+D353</f>
        <v>1</v>
      </c>
      <c r="E348" s="26">
        <f t="shared" si="55"/>
        <v>1</v>
      </c>
      <c r="F348" s="26">
        <f t="shared" si="55"/>
        <v>8</v>
      </c>
      <c r="G348" s="26">
        <f t="shared" si="55"/>
        <v>2</v>
      </c>
      <c r="H348" s="26">
        <f t="shared" si="55"/>
        <v>20830</v>
      </c>
      <c r="I348" s="26">
        <f t="shared" si="55"/>
        <v>105500</v>
      </c>
    </row>
    <row r="349" spans="1:9">
      <c r="A349" s="26"/>
      <c r="B349" s="26" t="s">
        <v>121</v>
      </c>
      <c r="C349" s="26">
        <v>1</v>
      </c>
      <c r="D349" s="26"/>
      <c r="E349" s="26">
        <v>1</v>
      </c>
      <c r="F349" s="26"/>
      <c r="G349" s="26"/>
      <c r="H349" s="26">
        <v>930</v>
      </c>
      <c r="I349" s="26">
        <v>7000</v>
      </c>
    </row>
    <row r="350" spans="1:9">
      <c r="A350" s="26"/>
      <c r="B350" s="44" t="s">
        <v>119</v>
      </c>
      <c r="C350" s="26">
        <v>1</v>
      </c>
      <c r="D350" s="26"/>
      <c r="E350" s="26"/>
      <c r="F350" s="26"/>
      <c r="G350" s="26">
        <v>1</v>
      </c>
      <c r="H350" s="26">
        <v>570</v>
      </c>
      <c r="I350" s="26">
        <v>2400</v>
      </c>
    </row>
    <row r="351" spans="1:9">
      <c r="A351" s="26"/>
      <c r="B351" s="36" t="s">
        <v>116</v>
      </c>
      <c r="C351" s="26">
        <v>4</v>
      </c>
      <c r="D351" s="26">
        <v>1</v>
      </c>
      <c r="E351" s="26"/>
      <c r="F351" s="26">
        <v>2</v>
      </c>
      <c r="G351" s="26">
        <v>1</v>
      </c>
      <c r="H351" s="26">
        <v>14240</v>
      </c>
      <c r="I351" s="26">
        <v>76400</v>
      </c>
    </row>
    <row r="352" spans="1:9">
      <c r="A352" s="26"/>
      <c r="B352" s="44" t="s">
        <v>117</v>
      </c>
      <c r="C352" s="26">
        <v>4</v>
      </c>
      <c r="D352" s="26"/>
      <c r="E352" s="26"/>
      <c r="F352" s="26">
        <v>4</v>
      </c>
      <c r="G352" s="26"/>
      <c r="H352" s="26">
        <v>3310</v>
      </c>
      <c r="I352" s="26">
        <v>13700</v>
      </c>
    </row>
    <row r="353" spans="1:9">
      <c r="A353" s="26"/>
      <c r="B353" s="36" t="s">
        <v>145</v>
      </c>
      <c r="C353" s="26">
        <v>2</v>
      </c>
      <c r="D353" s="26"/>
      <c r="E353" s="26"/>
      <c r="F353" s="26">
        <v>2</v>
      </c>
      <c r="G353" s="26"/>
      <c r="H353" s="26">
        <v>1780</v>
      </c>
      <c r="I353" s="26">
        <v>6000</v>
      </c>
    </row>
    <row r="354" spans="1:9">
      <c r="A354" s="26" t="s">
        <v>123</v>
      </c>
      <c r="B354" s="44" t="s">
        <v>105</v>
      </c>
      <c r="C354" s="26">
        <f>C355+C356+C357+C358+C359</f>
        <v>12</v>
      </c>
      <c r="D354" s="26">
        <f t="shared" ref="D354:I354" si="56">D355+D356+D357+D358+D359</f>
        <v>2</v>
      </c>
      <c r="E354" s="26">
        <f t="shared" si="56"/>
        <v>0</v>
      </c>
      <c r="F354" s="26">
        <f t="shared" si="56"/>
        <v>5</v>
      </c>
      <c r="G354" s="26">
        <f t="shared" si="56"/>
        <v>5</v>
      </c>
      <c r="H354" s="26">
        <f t="shared" si="56"/>
        <v>30840</v>
      </c>
      <c r="I354" s="26">
        <f t="shared" si="56"/>
        <v>149416.8</v>
      </c>
    </row>
    <row r="355" spans="1:9">
      <c r="A355" s="26"/>
      <c r="B355" s="44" t="s">
        <v>114</v>
      </c>
      <c r="C355" s="26">
        <v>1</v>
      </c>
      <c r="D355" s="26">
        <v>1</v>
      </c>
      <c r="E355" s="26"/>
      <c r="F355" s="26"/>
      <c r="G355" s="26"/>
      <c r="H355" s="26">
        <v>11700</v>
      </c>
      <c r="I355" s="26">
        <v>79000</v>
      </c>
    </row>
    <row r="356" spans="1:9">
      <c r="A356" s="26"/>
      <c r="B356" s="44" t="s">
        <v>115</v>
      </c>
      <c r="C356" s="26">
        <v>2</v>
      </c>
      <c r="D356" s="26"/>
      <c r="E356" s="26"/>
      <c r="F356" s="26">
        <v>2</v>
      </c>
      <c r="G356" s="26"/>
      <c r="H356" s="26">
        <v>1780</v>
      </c>
      <c r="I356" s="26">
        <v>7016.8</v>
      </c>
    </row>
    <row r="357" spans="1:9">
      <c r="A357" s="26"/>
      <c r="B357" s="36" t="s">
        <v>117</v>
      </c>
      <c r="C357" s="26">
        <v>3</v>
      </c>
      <c r="D357" s="26">
        <v>1</v>
      </c>
      <c r="E357" s="26"/>
      <c r="F357" s="26">
        <v>2</v>
      </c>
      <c r="G357" s="26"/>
      <c r="H357" s="26">
        <v>13480</v>
      </c>
      <c r="I357" s="26">
        <v>44800</v>
      </c>
    </row>
    <row r="358" spans="1:9">
      <c r="A358" s="26"/>
      <c r="B358" s="44" t="s">
        <v>165</v>
      </c>
      <c r="C358" s="26">
        <v>4</v>
      </c>
      <c r="D358" s="26"/>
      <c r="E358" s="26"/>
      <c r="F358" s="26">
        <v>1</v>
      </c>
      <c r="G358" s="26">
        <v>3</v>
      </c>
      <c r="H358" s="26">
        <v>2600</v>
      </c>
      <c r="I358" s="26">
        <v>11000</v>
      </c>
    </row>
    <row r="359" spans="1:9">
      <c r="A359" s="26"/>
      <c r="B359" s="36" t="s">
        <v>145</v>
      </c>
      <c r="C359" s="26">
        <v>2</v>
      </c>
      <c r="D359" s="26"/>
      <c r="E359" s="26"/>
      <c r="F359" s="26"/>
      <c r="G359" s="26">
        <v>2</v>
      </c>
      <c r="H359" s="26">
        <v>1280</v>
      </c>
      <c r="I359" s="26">
        <v>7600</v>
      </c>
    </row>
  </sheetData>
  <mergeCells count="76">
    <mergeCell ref="A1:I1"/>
    <mergeCell ref="D3:G3"/>
    <mergeCell ref="A106:I106"/>
    <mergeCell ref="D108:G108"/>
    <mergeCell ref="A340:I340"/>
    <mergeCell ref="D342:G342"/>
    <mergeCell ref="A3:A4"/>
    <mergeCell ref="A7:A11"/>
    <mergeCell ref="A12:A20"/>
    <mergeCell ref="A21:A29"/>
    <mergeCell ref="A30:A35"/>
    <mergeCell ref="A36:A40"/>
    <mergeCell ref="A41:A44"/>
    <mergeCell ref="A45:A49"/>
    <mergeCell ref="A50:A55"/>
    <mergeCell ref="A56:A61"/>
    <mergeCell ref="A62:A66"/>
    <mergeCell ref="A67:A73"/>
    <mergeCell ref="A74:A80"/>
    <mergeCell ref="A81:A86"/>
    <mergeCell ref="A87:A91"/>
    <mergeCell ref="A92:A93"/>
    <mergeCell ref="A94:A100"/>
    <mergeCell ref="A101:A102"/>
    <mergeCell ref="A108:A109"/>
    <mergeCell ref="A114:A117"/>
    <mergeCell ref="A118:A124"/>
    <mergeCell ref="A125:A130"/>
    <mergeCell ref="A131:A134"/>
    <mergeCell ref="A135:A140"/>
    <mergeCell ref="A141:A146"/>
    <mergeCell ref="A147:A153"/>
    <mergeCell ref="A154:A160"/>
    <mergeCell ref="A161:A167"/>
    <mergeCell ref="A169:A175"/>
    <mergeCell ref="A176:A184"/>
    <mergeCell ref="A185:A190"/>
    <mergeCell ref="A191:A197"/>
    <mergeCell ref="A198:A200"/>
    <mergeCell ref="A201:A208"/>
    <mergeCell ref="A209:A217"/>
    <mergeCell ref="A218:A223"/>
    <mergeCell ref="A224:A230"/>
    <mergeCell ref="A231:A234"/>
    <mergeCell ref="A235:A240"/>
    <mergeCell ref="A241:A247"/>
    <mergeCell ref="A248:A255"/>
    <mergeCell ref="A256:A261"/>
    <mergeCell ref="A262:A268"/>
    <mergeCell ref="A269:A276"/>
    <mergeCell ref="A277:A285"/>
    <mergeCell ref="A286:A292"/>
    <mergeCell ref="A293:A297"/>
    <mergeCell ref="A298:A305"/>
    <mergeCell ref="A306:A312"/>
    <mergeCell ref="A313:A321"/>
    <mergeCell ref="A322:A330"/>
    <mergeCell ref="A331:A332"/>
    <mergeCell ref="A333:A334"/>
    <mergeCell ref="A342:A343"/>
    <mergeCell ref="A346:A347"/>
    <mergeCell ref="A348:A353"/>
    <mergeCell ref="A354:A359"/>
    <mergeCell ref="B3:B4"/>
    <mergeCell ref="B108:B109"/>
    <mergeCell ref="B342:B343"/>
    <mergeCell ref="I3:I4"/>
    <mergeCell ref="I108:I109"/>
    <mergeCell ref="I342:I343"/>
    <mergeCell ref="J37:J44"/>
    <mergeCell ref="J45:J49"/>
    <mergeCell ref="J108:J109"/>
    <mergeCell ref="J114:J117"/>
    <mergeCell ref="J118:J124"/>
    <mergeCell ref="A103:J104"/>
    <mergeCell ref="A335:I33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tabSelected="1" workbookViewId="0">
      <selection activeCell="A1" sqref="A1:Y1"/>
    </sheetView>
  </sheetViews>
  <sheetFormatPr defaultColWidth="9" defaultRowHeight="13.5"/>
  <cols>
    <col min="8" max="8" width="1.75" customWidth="1"/>
    <col min="9" max="9" width="3.875" customWidth="1"/>
    <col min="10" max="10" width="3.75" customWidth="1"/>
    <col min="17" max="17" width="5.375" customWidth="1"/>
    <col min="18" max="18" width="4" customWidth="1"/>
    <col min="19" max="19" width="6.5" customWidth="1"/>
    <col min="20" max="20" width="5.625" customWidth="1"/>
    <col min="21" max="21" width="5" customWidth="1"/>
    <col min="22" max="22" width="3.375" customWidth="1"/>
    <col min="23" max="23" width="3.75" customWidth="1"/>
    <col min="24" max="24" width="4.875" customWidth="1"/>
  </cols>
  <sheetData>
    <row r="1" ht="24" spans="1:25">
      <c r="A1" s="1" t="s">
        <v>192</v>
      </c>
      <c r="B1" s="1" t="s">
        <v>193</v>
      </c>
      <c r="C1" s="1" t="s">
        <v>193</v>
      </c>
      <c r="D1" s="1" t="s">
        <v>193</v>
      </c>
      <c r="E1" s="1" t="s">
        <v>193</v>
      </c>
      <c r="F1" s="1" t="s">
        <v>193</v>
      </c>
      <c r="G1" s="1" t="s">
        <v>193</v>
      </c>
      <c r="H1" s="1" t="s">
        <v>193</v>
      </c>
      <c r="I1" s="1" t="s">
        <v>193</v>
      </c>
      <c r="J1" s="1" t="s">
        <v>193</v>
      </c>
      <c r="K1" s="1" t="s">
        <v>193</v>
      </c>
      <c r="L1" s="1" t="s">
        <v>193</v>
      </c>
      <c r="M1" s="1" t="s">
        <v>193</v>
      </c>
      <c r="N1" s="1" t="s">
        <v>193</v>
      </c>
      <c r="O1" s="1" t="s">
        <v>193</v>
      </c>
      <c r="P1" s="1" t="s">
        <v>193</v>
      </c>
      <c r="Q1" s="1" t="s">
        <v>193</v>
      </c>
      <c r="R1" s="1" t="s">
        <v>193</v>
      </c>
      <c r="S1" s="1" t="s">
        <v>193</v>
      </c>
      <c r="T1" s="1" t="s">
        <v>193</v>
      </c>
      <c r="U1" s="1" t="s">
        <v>193</v>
      </c>
      <c r="V1" s="1" t="s">
        <v>193</v>
      </c>
      <c r="W1" s="1" t="s">
        <v>193</v>
      </c>
      <c r="X1" s="1" t="s">
        <v>193</v>
      </c>
      <c r="Y1" s="1" t="s">
        <v>193</v>
      </c>
    </row>
    <row r="2" ht="16.5" spans="1:25">
      <c r="A2" s="2" t="s">
        <v>194</v>
      </c>
      <c r="B2" s="2" t="s">
        <v>193</v>
      </c>
      <c r="C2" s="2" t="s">
        <v>193</v>
      </c>
      <c r="D2" s="2" t="s">
        <v>193</v>
      </c>
      <c r="E2" s="3" t="s">
        <v>195</v>
      </c>
      <c r="F2" s="3" t="s">
        <v>193</v>
      </c>
      <c r="G2" s="3" t="s">
        <v>193</v>
      </c>
      <c r="H2" s="3" t="s">
        <v>193</v>
      </c>
      <c r="I2" s="3" t="s">
        <v>193</v>
      </c>
      <c r="J2" s="3" t="s">
        <v>193</v>
      </c>
      <c r="K2" s="14" t="s">
        <v>196</v>
      </c>
      <c r="L2" s="14" t="s">
        <v>193</v>
      </c>
      <c r="M2" s="15" t="s">
        <v>197</v>
      </c>
      <c r="N2" s="15" t="s">
        <v>193</v>
      </c>
      <c r="O2" s="15" t="s">
        <v>193</v>
      </c>
      <c r="P2" s="15" t="s">
        <v>193</v>
      </c>
      <c r="Q2" s="16" t="s">
        <v>198</v>
      </c>
      <c r="R2" s="16" t="s">
        <v>193</v>
      </c>
      <c r="S2" s="16" t="s">
        <v>193</v>
      </c>
      <c r="T2" s="16" t="s">
        <v>193</v>
      </c>
      <c r="U2" s="16" t="s">
        <v>193</v>
      </c>
      <c r="V2" s="16" t="s">
        <v>193</v>
      </c>
      <c r="W2" s="16" t="s">
        <v>193</v>
      </c>
      <c r="X2" s="16" t="s">
        <v>193</v>
      </c>
      <c r="Y2" s="16" t="s">
        <v>193</v>
      </c>
    </row>
    <row r="3" ht="72.75" spans="1:25">
      <c r="A3" s="4" t="s">
        <v>199</v>
      </c>
      <c r="B3" s="5" t="s">
        <v>200</v>
      </c>
      <c r="C3" s="5" t="s">
        <v>201</v>
      </c>
      <c r="D3" s="4" t="s">
        <v>202</v>
      </c>
      <c r="E3" s="4" t="s">
        <v>203</v>
      </c>
      <c r="F3" s="4" t="s">
        <v>204</v>
      </c>
      <c r="G3" s="4" t="s">
        <v>205</v>
      </c>
      <c r="H3" s="4" t="s">
        <v>206</v>
      </c>
      <c r="I3" s="4" t="s">
        <v>207</v>
      </c>
      <c r="J3" s="5" t="s">
        <v>208</v>
      </c>
      <c r="K3" s="4" t="s">
        <v>209</v>
      </c>
      <c r="L3" s="4" t="s">
        <v>210</v>
      </c>
      <c r="M3" s="4" t="s">
        <v>211</v>
      </c>
      <c r="N3" s="4" t="s">
        <v>212</v>
      </c>
      <c r="O3" s="4" t="s">
        <v>213</v>
      </c>
      <c r="P3" s="4" t="s">
        <v>214</v>
      </c>
      <c r="Q3" s="5" t="s">
        <v>215</v>
      </c>
      <c r="R3" s="17" t="s">
        <v>216</v>
      </c>
      <c r="S3" s="5" t="s">
        <v>217</v>
      </c>
      <c r="T3" s="17" t="s">
        <v>218</v>
      </c>
      <c r="U3" s="5" t="s">
        <v>219</v>
      </c>
      <c r="V3" s="5" t="s">
        <v>220</v>
      </c>
      <c r="W3" s="5" t="s">
        <v>221</v>
      </c>
      <c r="X3" s="5" t="s">
        <v>222</v>
      </c>
      <c r="Y3" s="5" t="s">
        <v>223</v>
      </c>
    </row>
    <row r="4" ht="31.5" spans="1:25">
      <c r="A4" s="6" t="s">
        <v>224</v>
      </c>
      <c r="B4" s="6" t="s">
        <v>225</v>
      </c>
      <c r="C4" s="6" t="s">
        <v>226</v>
      </c>
      <c r="D4" s="7" t="s">
        <v>227</v>
      </c>
      <c r="E4" s="8" t="s">
        <v>228</v>
      </c>
      <c r="F4" s="6" t="s">
        <v>229</v>
      </c>
      <c r="G4" s="6" t="s">
        <v>230</v>
      </c>
      <c r="H4" s="9" t="s">
        <v>193</v>
      </c>
      <c r="I4" s="9" t="s">
        <v>193</v>
      </c>
      <c r="J4" s="9" t="s">
        <v>193</v>
      </c>
      <c r="K4" s="6" t="s">
        <v>231</v>
      </c>
      <c r="L4" s="6" t="s">
        <v>232</v>
      </c>
      <c r="M4" s="6" t="s">
        <v>233</v>
      </c>
      <c r="N4" s="8" t="s">
        <v>234</v>
      </c>
      <c r="O4" s="6" t="s">
        <v>235</v>
      </c>
      <c r="P4" s="8" t="s">
        <v>236</v>
      </c>
      <c r="Q4" s="6" t="s">
        <v>237</v>
      </c>
      <c r="R4" s="6">
        <v>0</v>
      </c>
      <c r="S4" s="6">
        <v>3500</v>
      </c>
      <c r="T4" s="6">
        <v>0</v>
      </c>
      <c r="U4" s="6">
        <v>0</v>
      </c>
      <c r="V4" s="6">
        <v>0</v>
      </c>
      <c r="W4" s="6">
        <v>0</v>
      </c>
      <c r="X4" s="6">
        <v>640</v>
      </c>
      <c r="Y4" s="6">
        <v>640</v>
      </c>
    </row>
    <row r="5" ht="33.75" spans="1:25">
      <c r="A5" s="6" t="s">
        <v>238</v>
      </c>
      <c r="B5" s="6" t="s">
        <v>239</v>
      </c>
      <c r="C5" s="6" t="s">
        <v>240</v>
      </c>
      <c r="D5" s="7" t="s">
        <v>241</v>
      </c>
      <c r="E5" s="8" t="s">
        <v>228</v>
      </c>
      <c r="F5" s="6" t="s">
        <v>242</v>
      </c>
      <c r="G5" s="6" t="s">
        <v>243</v>
      </c>
      <c r="H5" s="9" t="s">
        <v>193</v>
      </c>
      <c r="I5" s="9" t="s">
        <v>193</v>
      </c>
      <c r="J5" s="9" t="s">
        <v>193</v>
      </c>
      <c r="K5" s="6" t="s">
        <v>244</v>
      </c>
      <c r="L5" s="6" t="s">
        <v>232</v>
      </c>
      <c r="M5" s="6" t="s">
        <v>245</v>
      </c>
      <c r="N5" s="6" t="s">
        <v>246</v>
      </c>
      <c r="O5" s="6" t="s">
        <v>247</v>
      </c>
      <c r="P5" s="10" t="s">
        <v>248</v>
      </c>
      <c r="Q5" s="6" t="s">
        <v>237</v>
      </c>
      <c r="R5" s="6">
        <v>0</v>
      </c>
      <c r="S5" s="6">
        <v>3400</v>
      </c>
      <c r="T5" s="6">
        <v>0</v>
      </c>
      <c r="U5" s="6">
        <v>0</v>
      </c>
      <c r="V5" s="6">
        <v>0</v>
      </c>
      <c r="W5" s="6">
        <v>0</v>
      </c>
      <c r="X5" s="6">
        <v>890</v>
      </c>
      <c r="Y5" s="6">
        <v>890</v>
      </c>
    </row>
    <row r="6" ht="33" spans="1:25">
      <c r="A6" s="6" t="s">
        <v>249</v>
      </c>
      <c r="B6" s="6" t="s">
        <v>250</v>
      </c>
      <c r="C6" s="6" t="s">
        <v>251</v>
      </c>
      <c r="D6" s="10" t="s">
        <v>252</v>
      </c>
      <c r="E6" s="8" t="s">
        <v>228</v>
      </c>
      <c r="F6" s="6" t="s">
        <v>253</v>
      </c>
      <c r="G6" s="6" t="s">
        <v>254</v>
      </c>
      <c r="H6" s="9" t="s">
        <v>193</v>
      </c>
      <c r="I6" s="9" t="s">
        <v>193</v>
      </c>
      <c r="J6" s="9" t="s">
        <v>193</v>
      </c>
      <c r="K6" s="6" t="s">
        <v>255</v>
      </c>
      <c r="L6" s="6" t="s">
        <v>232</v>
      </c>
      <c r="M6" s="6" t="s">
        <v>245</v>
      </c>
      <c r="N6" s="8" t="s">
        <v>256</v>
      </c>
      <c r="O6" s="6" t="s">
        <v>247</v>
      </c>
      <c r="P6" s="10" t="s">
        <v>248</v>
      </c>
      <c r="Q6" s="6" t="s">
        <v>237</v>
      </c>
      <c r="R6" s="6">
        <v>0</v>
      </c>
      <c r="S6" s="6">
        <v>3400</v>
      </c>
      <c r="T6" s="6">
        <v>0</v>
      </c>
      <c r="U6" s="6">
        <v>0</v>
      </c>
      <c r="V6" s="6">
        <v>0</v>
      </c>
      <c r="W6" s="6">
        <v>0</v>
      </c>
      <c r="X6" s="6">
        <v>890</v>
      </c>
      <c r="Y6" s="6">
        <v>890</v>
      </c>
    </row>
    <row r="7" ht="33.75" spans="1:25">
      <c r="A7" s="6" t="s">
        <v>257</v>
      </c>
      <c r="B7" s="6" t="s">
        <v>258</v>
      </c>
      <c r="C7" s="6" t="s">
        <v>259</v>
      </c>
      <c r="D7" s="10" t="s">
        <v>260</v>
      </c>
      <c r="E7" s="8" t="s">
        <v>261</v>
      </c>
      <c r="F7" s="6" t="s">
        <v>262</v>
      </c>
      <c r="G7" s="6" t="s">
        <v>263</v>
      </c>
      <c r="H7" s="9" t="s">
        <v>193</v>
      </c>
      <c r="I7" s="9" t="s">
        <v>193</v>
      </c>
      <c r="J7" s="9" t="s">
        <v>193</v>
      </c>
      <c r="K7" s="6" t="s">
        <v>244</v>
      </c>
      <c r="L7" s="6" t="s">
        <v>232</v>
      </c>
      <c r="M7" s="6" t="s">
        <v>264</v>
      </c>
      <c r="N7" s="6" t="s">
        <v>265</v>
      </c>
      <c r="O7" s="6" t="s">
        <v>247</v>
      </c>
      <c r="P7" s="8" t="s">
        <v>266</v>
      </c>
      <c r="Q7" s="6" t="s">
        <v>237</v>
      </c>
      <c r="R7" s="6">
        <v>0</v>
      </c>
      <c r="S7" s="6">
        <v>3400</v>
      </c>
      <c r="T7" s="6">
        <v>0</v>
      </c>
      <c r="U7" s="6">
        <v>0</v>
      </c>
      <c r="V7" s="6">
        <v>0</v>
      </c>
      <c r="W7" s="6">
        <v>0</v>
      </c>
      <c r="X7" s="6">
        <v>890</v>
      </c>
      <c r="Y7" s="6">
        <v>890</v>
      </c>
    </row>
    <row r="8" ht="33" spans="1:25">
      <c r="A8" s="6" t="s">
        <v>267</v>
      </c>
      <c r="B8" s="6" t="s">
        <v>268</v>
      </c>
      <c r="C8" s="6" t="s">
        <v>269</v>
      </c>
      <c r="D8" s="7" t="s">
        <v>270</v>
      </c>
      <c r="E8" s="8" t="s">
        <v>228</v>
      </c>
      <c r="F8" s="6" t="s">
        <v>229</v>
      </c>
      <c r="G8" s="6" t="s">
        <v>271</v>
      </c>
      <c r="H8" s="9" t="s">
        <v>193</v>
      </c>
      <c r="I8" s="9" t="s">
        <v>193</v>
      </c>
      <c r="J8" s="9" t="s">
        <v>193</v>
      </c>
      <c r="K8" s="6" t="s">
        <v>272</v>
      </c>
      <c r="L8" s="6" t="s">
        <v>232</v>
      </c>
      <c r="M8" s="6" t="s">
        <v>245</v>
      </c>
      <c r="N8" s="8" t="s">
        <v>273</v>
      </c>
      <c r="O8" s="6" t="s">
        <v>247</v>
      </c>
      <c r="P8" s="10" t="s">
        <v>248</v>
      </c>
      <c r="Q8" s="6" t="s">
        <v>237</v>
      </c>
      <c r="R8" s="6">
        <v>0</v>
      </c>
      <c r="S8" s="6">
        <v>3400</v>
      </c>
      <c r="T8" s="6">
        <v>0</v>
      </c>
      <c r="U8" s="6">
        <v>0</v>
      </c>
      <c r="V8" s="6">
        <v>0</v>
      </c>
      <c r="W8" s="6">
        <v>0</v>
      </c>
      <c r="X8" s="6">
        <v>890</v>
      </c>
      <c r="Y8" s="6">
        <v>890</v>
      </c>
    </row>
    <row r="9" ht="33" spans="1:25">
      <c r="A9" s="6" t="s">
        <v>274</v>
      </c>
      <c r="B9" s="6" t="s">
        <v>275</v>
      </c>
      <c r="C9" s="6" t="s">
        <v>276</v>
      </c>
      <c r="D9" s="10" t="s">
        <v>277</v>
      </c>
      <c r="E9" s="8" t="s">
        <v>278</v>
      </c>
      <c r="F9" s="6" t="s">
        <v>279</v>
      </c>
      <c r="G9" s="6" t="s">
        <v>280</v>
      </c>
      <c r="H9" s="9" t="s">
        <v>193</v>
      </c>
      <c r="I9" s="9" t="s">
        <v>193</v>
      </c>
      <c r="J9" s="9" t="s">
        <v>193</v>
      </c>
      <c r="K9" s="6" t="s">
        <v>281</v>
      </c>
      <c r="L9" s="6" t="s">
        <v>232</v>
      </c>
      <c r="M9" s="6" t="s">
        <v>282</v>
      </c>
      <c r="N9" s="8" t="s">
        <v>283</v>
      </c>
      <c r="O9" s="6" t="s">
        <v>284</v>
      </c>
      <c r="P9" s="8" t="s">
        <v>285</v>
      </c>
      <c r="Q9" s="6" t="s">
        <v>237</v>
      </c>
      <c r="R9" s="6">
        <v>0</v>
      </c>
      <c r="S9" s="6">
        <v>3000</v>
      </c>
      <c r="T9" s="6">
        <v>0</v>
      </c>
      <c r="U9" s="6">
        <v>0</v>
      </c>
      <c r="V9" s="6">
        <v>0</v>
      </c>
      <c r="W9" s="6">
        <v>0</v>
      </c>
      <c r="X9" s="6">
        <v>890</v>
      </c>
      <c r="Y9" s="6">
        <v>890</v>
      </c>
    </row>
    <row r="10" ht="33" spans="1:25">
      <c r="A10" s="6" t="s">
        <v>286</v>
      </c>
      <c r="B10" s="6" t="s">
        <v>287</v>
      </c>
      <c r="C10" s="6" t="s">
        <v>288</v>
      </c>
      <c r="D10" s="7" t="s">
        <v>289</v>
      </c>
      <c r="E10" s="8" t="s">
        <v>278</v>
      </c>
      <c r="F10" s="6" t="s">
        <v>279</v>
      </c>
      <c r="G10" s="6" t="s">
        <v>290</v>
      </c>
      <c r="H10" s="9" t="s">
        <v>193</v>
      </c>
      <c r="I10" s="9" t="s">
        <v>193</v>
      </c>
      <c r="J10" s="9" t="s">
        <v>193</v>
      </c>
      <c r="K10" s="6" t="s">
        <v>281</v>
      </c>
      <c r="L10" s="6" t="s">
        <v>232</v>
      </c>
      <c r="M10" s="6" t="s">
        <v>282</v>
      </c>
      <c r="N10" s="8" t="s">
        <v>291</v>
      </c>
      <c r="O10" s="6" t="s">
        <v>284</v>
      </c>
      <c r="P10" s="8" t="s">
        <v>285</v>
      </c>
      <c r="Q10" s="6" t="s">
        <v>237</v>
      </c>
      <c r="R10" s="6">
        <v>0</v>
      </c>
      <c r="S10" s="6">
        <v>3000</v>
      </c>
      <c r="T10" s="6">
        <v>0</v>
      </c>
      <c r="U10" s="6">
        <v>0</v>
      </c>
      <c r="V10" s="6">
        <v>0</v>
      </c>
      <c r="W10" s="6">
        <v>0</v>
      </c>
      <c r="X10" s="6">
        <v>890</v>
      </c>
      <c r="Y10" s="6">
        <v>890</v>
      </c>
    </row>
    <row r="11" ht="31.5" spans="1:25">
      <c r="A11" s="6" t="s">
        <v>292</v>
      </c>
      <c r="B11" s="6" t="s">
        <v>293</v>
      </c>
      <c r="C11" s="6" t="s">
        <v>294</v>
      </c>
      <c r="D11" s="7" t="s">
        <v>295</v>
      </c>
      <c r="E11" s="8" t="s">
        <v>261</v>
      </c>
      <c r="F11" s="6" t="s">
        <v>262</v>
      </c>
      <c r="G11" s="6" t="s">
        <v>296</v>
      </c>
      <c r="H11" s="9" t="s">
        <v>193</v>
      </c>
      <c r="I11" s="9" t="s">
        <v>193</v>
      </c>
      <c r="J11" s="9" t="s">
        <v>193</v>
      </c>
      <c r="K11" s="6" t="s">
        <v>297</v>
      </c>
      <c r="L11" s="6" t="s">
        <v>298</v>
      </c>
      <c r="M11" s="6" t="s">
        <v>299</v>
      </c>
      <c r="N11" s="8" t="s">
        <v>300</v>
      </c>
      <c r="O11" s="6" t="s">
        <v>301</v>
      </c>
      <c r="P11" s="8" t="s">
        <v>302</v>
      </c>
      <c r="Q11" s="6" t="s">
        <v>237</v>
      </c>
      <c r="R11" s="6">
        <v>0</v>
      </c>
      <c r="S11" s="6">
        <v>66800</v>
      </c>
      <c r="T11" s="6">
        <v>0</v>
      </c>
      <c r="U11" s="6">
        <v>0</v>
      </c>
      <c r="V11" s="6">
        <v>0</v>
      </c>
      <c r="W11" s="6">
        <v>0</v>
      </c>
      <c r="X11" s="6">
        <v>11700</v>
      </c>
      <c r="Y11" s="6">
        <v>11700</v>
      </c>
    </row>
    <row r="12" ht="24.75" spans="1:25">
      <c r="A12" s="6" t="s">
        <v>303</v>
      </c>
      <c r="B12" s="6" t="s">
        <v>304</v>
      </c>
      <c r="C12" s="6" t="s">
        <v>305</v>
      </c>
      <c r="D12" s="10" t="s">
        <v>306</v>
      </c>
      <c r="E12" s="8" t="s">
        <v>307</v>
      </c>
      <c r="F12" s="6" t="s">
        <v>308</v>
      </c>
      <c r="G12" s="6" t="s">
        <v>309</v>
      </c>
      <c r="H12" s="9" t="s">
        <v>193</v>
      </c>
      <c r="I12" s="9" t="s">
        <v>193</v>
      </c>
      <c r="J12" s="9" t="s">
        <v>193</v>
      </c>
      <c r="K12" s="6" t="s">
        <v>310</v>
      </c>
      <c r="L12" s="6" t="s">
        <v>311</v>
      </c>
      <c r="M12" s="6" t="s">
        <v>312</v>
      </c>
      <c r="N12" s="6" t="s">
        <v>313</v>
      </c>
      <c r="O12" s="6" t="s">
        <v>314</v>
      </c>
      <c r="P12" s="6" t="s">
        <v>315</v>
      </c>
      <c r="Q12" s="6" t="s">
        <v>237</v>
      </c>
      <c r="R12" s="6">
        <v>0</v>
      </c>
      <c r="S12" s="6">
        <v>2400</v>
      </c>
      <c r="T12" s="6">
        <v>0</v>
      </c>
      <c r="U12" s="6">
        <v>0</v>
      </c>
      <c r="V12" s="6">
        <v>0</v>
      </c>
      <c r="W12" s="6">
        <v>0</v>
      </c>
      <c r="X12" s="6">
        <v>570</v>
      </c>
      <c r="Y12" s="6">
        <v>570</v>
      </c>
    </row>
    <row r="13" ht="31.5" spans="1:25">
      <c r="A13" s="6" t="s">
        <v>316</v>
      </c>
      <c r="B13" s="6" t="s">
        <v>317</v>
      </c>
      <c r="C13" s="6" t="s">
        <v>318</v>
      </c>
      <c r="D13" s="7" t="s">
        <v>319</v>
      </c>
      <c r="E13" s="8" t="s">
        <v>320</v>
      </c>
      <c r="F13" s="6" t="s">
        <v>321</v>
      </c>
      <c r="G13" s="6" t="s">
        <v>322</v>
      </c>
      <c r="H13" s="9" t="s">
        <v>193</v>
      </c>
      <c r="I13" s="9" t="s">
        <v>193</v>
      </c>
      <c r="J13" s="9" t="s">
        <v>193</v>
      </c>
      <c r="K13" s="6" t="s">
        <v>310</v>
      </c>
      <c r="L13" s="6" t="s">
        <v>323</v>
      </c>
      <c r="M13" s="6" t="s">
        <v>324</v>
      </c>
      <c r="N13" s="6" t="s">
        <v>325</v>
      </c>
      <c r="O13" s="6" t="s">
        <v>326</v>
      </c>
      <c r="P13" s="8" t="s">
        <v>327</v>
      </c>
      <c r="Q13" s="6" t="s">
        <v>237</v>
      </c>
      <c r="R13" s="6">
        <v>0</v>
      </c>
      <c r="S13" s="6">
        <v>7000</v>
      </c>
      <c r="T13" s="6">
        <v>0</v>
      </c>
      <c r="U13" s="6">
        <v>0</v>
      </c>
      <c r="V13" s="6">
        <v>0</v>
      </c>
      <c r="W13" s="6">
        <v>0</v>
      </c>
      <c r="X13" s="6">
        <v>930</v>
      </c>
      <c r="Y13" s="6">
        <v>930</v>
      </c>
    </row>
    <row r="14" ht="22.5" spans="1:25">
      <c r="A14" s="6" t="s">
        <v>328</v>
      </c>
      <c r="B14" s="6" t="s">
        <v>329</v>
      </c>
      <c r="C14" s="6" t="s">
        <v>330</v>
      </c>
      <c r="D14" s="7" t="s">
        <v>331</v>
      </c>
      <c r="E14" s="8" t="s">
        <v>261</v>
      </c>
      <c r="F14" s="6" t="s">
        <v>332</v>
      </c>
      <c r="G14" s="6" t="s">
        <v>333</v>
      </c>
      <c r="H14" s="9" t="s">
        <v>193</v>
      </c>
      <c r="I14" s="9" t="s">
        <v>193</v>
      </c>
      <c r="J14" s="9" t="s">
        <v>193</v>
      </c>
      <c r="K14" s="6" t="s">
        <v>334</v>
      </c>
      <c r="L14" s="6" t="s">
        <v>311</v>
      </c>
      <c r="M14" s="6" t="s">
        <v>335</v>
      </c>
      <c r="N14" s="6" t="s">
        <v>336</v>
      </c>
      <c r="O14" s="6" t="s">
        <v>337</v>
      </c>
      <c r="P14" s="6" t="s">
        <v>338</v>
      </c>
      <c r="Q14" s="6" t="s">
        <v>237</v>
      </c>
      <c r="R14" s="6">
        <v>0</v>
      </c>
      <c r="S14" s="6">
        <v>2400</v>
      </c>
      <c r="T14" s="6">
        <v>0</v>
      </c>
      <c r="U14" s="6">
        <v>0</v>
      </c>
      <c r="V14" s="6">
        <v>0</v>
      </c>
      <c r="W14" s="6">
        <v>0</v>
      </c>
      <c r="X14" s="6">
        <v>760</v>
      </c>
      <c r="Y14" s="6">
        <v>760</v>
      </c>
    </row>
    <row r="15" ht="32.25" spans="1:25">
      <c r="A15" s="6" t="s">
        <v>339</v>
      </c>
      <c r="B15" s="6" t="s">
        <v>340</v>
      </c>
      <c r="C15" s="6" t="s">
        <v>341</v>
      </c>
      <c r="D15" s="7" t="s">
        <v>342</v>
      </c>
      <c r="E15" s="8" t="s">
        <v>261</v>
      </c>
      <c r="F15" s="6" t="s">
        <v>343</v>
      </c>
      <c r="G15" s="6" t="s">
        <v>344</v>
      </c>
      <c r="H15" s="9" t="s">
        <v>193</v>
      </c>
      <c r="I15" s="9" t="s">
        <v>193</v>
      </c>
      <c r="J15" s="9" t="s">
        <v>193</v>
      </c>
      <c r="K15" s="6" t="s">
        <v>345</v>
      </c>
      <c r="L15" s="6" t="s">
        <v>232</v>
      </c>
      <c r="M15" s="6" t="s">
        <v>346</v>
      </c>
      <c r="N15" s="8" t="s">
        <v>347</v>
      </c>
      <c r="O15" s="6" t="s">
        <v>348</v>
      </c>
      <c r="P15" s="8" t="s">
        <v>349</v>
      </c>
      <c r="Q15" s="6" t="s">
        <v>237</v>
      </c>
      <c r="R15" s="6">
        <v>0</v>
      </c>
      <c r="S15" s="6">
        <v>3800</v>
      </c>
      <c r="T15" s="6">
        <v>0</v>
      </c>
      <c r="U15" s="6">
        <v>0</v>
      </c>
      <c r="V15" s="6">
        <v>0</v>
      </c>
      <c r="W15" s="6">
        <v>0</v>
      </c>
      <c r="X15" s="6">
        <v>890</v>
      </c>
      <c r="Y15" s="6">
        <v>890</v>
      </c>
    </row>
    <row r="16" ht="18.75" spans="1:25">
      <c r="A16" s="11" t="s">
        <v>350</v>
      </c>
      <c r="B16" s="11" t="s">
        <v>193</v>
      </c>
      <c r="C16" s="11" t="s">
        <v>193</v>
      </c>
      <c r="D16" s="11" t="s">
        <v>193</v>
      </c>
      <c r="E16" s="11" t="s">
        <v>193</v>
      </c>
      <c r="F16" s="11" t="s">
        <v>193</v>
      </c>
      <c r="G16" s="11" t="s">
        <v>193</v>
      </c>
      <c r="H16" s="11" t="s">
        <v>193</v>
      </c>
      <c r="I16" s="11" t="s">
        <v>193</v>
      </c>
      <c r="J16" s="11" t="s">
        <v>193</v>
      </c>
      <c r="K16" s="11" t="s">
        <v>193</v>
      </c>
      <c r="L16" s="11" t="s">
        <v>193</v>
      </c>
      <c r="M16" s="11" t="s">
        <v>193</v>
      </c>
      <c r="N16" s="11" t="s">
        <v>193</v>
      </c>
      <c r="O16" s="11" t="s">
        <v>193</v>
      </c>
      <c r="P16" s="11" t="s">
        <v>193</v>
      </c>
      <c r="Q16" s="15" t="s">
        <v>351</v>
      </c>
      <c r="R16" s="15">
        <v>0</v>
      </c>
      <c r="S16" s="18">
        <v>105500</v>
      </c>
      <c r="T16" s="15">
        <v>0</v>
      </c>
      <c r="U16" s="15">
        <v>0</v>
      </c>
      <c r="V16" s="15">
        <v>0</v>
      </c>
      <c r="W16" s="15">
        <v>0</v>
      </c>
      <c r="X16" s="15">
        <v>20830</v>
      </c>
      <c r="Y16" s="15">
        <v>20830</v>
      </c>
    </row>
    <row r="17" ht="15.75" spans="1:25">
      <c r="A17" s="12" t="s">
        <v>352</v>
      </c>
      <c r="B17" s="12" t="s">
        <v>193</v>
      </c>
      <c r="C17" s="12" t="s">
        <v>193</v>
      </c>
      <c r="D17" s="12" t="s">
        <v>193</v>
      </c>
      <c r="E17" s="12" t="s">
        <v>193</v>
      </c>
      <c r="F17" s="12" t="s">
        <v>193</v>
      </c>
      <c r="G17" s="12" t="s">
        <v>193</v>
      </c>
      <c r="H17" s="12" t="s">
        <v>193</v>
      </c>
      <c r="I17" s="12" t="s">
        <v>193</v>
      </c>
      <c r="J17" s="12" t="s">
        <v>193</v>
      </c>
      <c r="K17" s="12" t="s">
        <v>193</v>
      </c>
      <c r="L17" s="12" t="s">
        <v>193</v>
      </c>
      <c r="M17" s="12" t="s">
        <v>193</v>
      </c>
      <c r="N17" s="12" t="s">
        <v>193</v>
      </c>
      <c r="O17" s="12" t="s">
        <v>193</v>
      </c>
      <c r="P17" s="12" t="s">
        <v>193</v>
      </c>
      <c r="Q17" s="12" t="s">
        <v>193</v>
      </c>
      <c r="R17" s="12" t="s">
        <v>193</v>
      </c>
      <c r="S17" s="12" t="s">
        <v>193</v>
      </c>
      <c r="T17" s="12" t="s">
        <v>193</v>
      </c>
      <c r="U17" s="12" t="s">
        <v>193</v>
      </c>
      <c r="V17" s="12" t="s">
        <v>193</v>
      </c>
      <c r="W17" s="12" t="s">
        <v>193</v>
      </c>
      <c r="X17" s="12" t="s">
        <v>193</v>
      </c>
      <c r="Y17" s="12" t="s">
        <v>193</v>
      </c>
    </row>
    <row r="18" ht="16.5" spans="1:25">
      <c r="A18" s="13" t="s">
        <v>353</v>
      </c>
      <c r="B18" s="13" t="s">
        <v>193</v>
      </c>
      <c r="C18" s="13" t="s">
        <v>193</v>
      </c>
      <c r="D18" s="13" t="s">
        <v>193</v>
      </c>
      <c r="E18" s="13" t="s">
        <v>193</v>
      </c>
      <c r="F18" s="13" t="s">
        <v>193</v>
      </c>
      <c r="G18" s="13" t="s">
        <v>193</v>
      </c>
      <c r="H18" s="13" t="s">
        <v>193</v>
      </c>
      <c r="I18" s="13" t="s">
        <v>193</v>
      </c>
      <c r="J18" s="13" t="s">
        <v>193</v>
      </c>
      <c r="K18" s="13" t="s">
        <v>193</v>
      </c>
      <c r="L18" s="13" t="s">
        <v>193</v>
      </c>
      <c r="M18" s="13" t="s">
        <v>193</v>
      </c>
      <c r="N18" s="13" t="s">
        <v>193</v>
      </c>
      <c r="O18" s="13" t="s">
        <v>193</v>
      </c>
      <c r="P18" s="13" t="s">
        <v>193</v>
      </c>
      <c r="Q18" s="13" t="s">
        <v>193</v>
      </c>
      <c r="R18" s="13" t="s">
        <v>193</v>
      </c>
      <c r="S18" s="13" t="s">
        <v>193</v>
      </c>
      <c r="T18" s="13" t="s">
        <v>193</v>
      </c>
      <c r="U18" s="13" t="s">
        <v>193</v>
      </c>
      <c r="V18" s="13" t="s">
        <v>193</v>
      </c>
      <c r="W18" s="13" t="s">
        <v>193</v>
      </c>
      <c r="X18" s="13" t="s">
        <v>193</v>
      </c>
      <c r="Y18" s="13" t="s">
        <v>193</v>
      </c>
    </row>
  </sheetData>
  <mergeCells count="9">
    <mergeCell ref="A1:Y1"/>
    <mergeCell ref="A2:D2"/>
    <mergeCell ref="E2:J2"/>
    <mergeCell ref="K2:L2"/>
    <mergeCell ref="M2:P2"/>
    <mergeCell ref="Q2:Y2"/>
    <mergeCell ref="A16:P16"/>
    <mergeCell ref="A17:Y17"/>
    <mergeCell ref="A18:Y18"/>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资金使用情况</vt:lpstr>
      <vt:lpstr>2025年汇总表</vt:lpstr>
      <vt:lpstr>2025年补贴明细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帅哥</cp:lastModifiedBy>
  <dcterms:created xsi:type="dcterms:W3CDTF">2006-09-16T00:00:00Z</dcterms:created>
  <dcterms:modified xsi:type="dcterms:W3CDTF">2025-03-24T02:01:52Z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FE39CE479DF24C89A9AAEDA1EC047606_13</vt:lpwstr>
  </property>
  <property fmtid="{D5CDD505-2E9C-101B-9397-08002B2CF9AE}" pid="3" name="KSOProductBuildVer">
    <vt:lpwstr>2052-12.1.0.20305</vt:lpwstr>
  </property>
</Properties>
</file>